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metadata.xml" ContentType="application/vnd.openxmlformats-officedocument.spreadsheetml.sheetMetadata+xml"/>
  <Override PartName="/xl/drawings/drawing1.xml" ContentType="application/vnd.openxmlformats-officedocument.drawing+xml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3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4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5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harts/chart6.xml" ContentType="application/vnd.openxmlformats-officedocument.drawingml.chart+xml"/>
  <Override PartName="/xl/charts/style5.xml" ContentType="application/vnd.ms-office.chartstyle+xml"/>
  <Override PartName="/xl/charts/colors5.xml" ContentType="application/vnd.ms-office.chartcolorstyle+xml"/>
  <Override PartName="/xl/charts/chart7.xml" ContentType="application/vnd.openxmlformats-officedocument.drawingml.chart+xml"/>
  <Override PartName="/xl/charts/style6.xml" ContentType="application/vnd.ms-office.chartstyle+xml"/>
  <Override PartName="/xl/charts/colors6.xml" ContentType="application/vnd.ms-office.chartcolorstyle+xml"/>
  <Override PartName="/xl/comments2.xml" ContentType="application/vnd.openxmlformats-officedocument.spreadsheetml.comments+xml"/>
  <Override PartName="/xl/comments3.xml" ContentType="application/vnd.openxmlformats-officedocument.spreadsheetml.comments+xml"/>
  <Override PartName="/xl/comments4.xml" ContentType="application/vnd.openxmlformats-officedocument.spreadsheetml.comments+xml"/>
  <Override PartName="/xl/comments5.xml" ContentType="application/vnd.openxmlformats-officedocument.spreadsheetml.comments+xml"/>
  <Override PartName="/xl/comments6.xml" ContentType="application/vnd.openxmlformats-officedocument.spreadsheetml.comments+xml"/>
  <Override PartName="/xl/comments7.xml" ContentType="application/vnd.openxmlformats-officedocument.spreadsheetml.comments+xml"/>
  <Override PartName="/xl/comments8.xml" ContentType="application/vnd.openxmlformats-officedocument.spreadsheetml.comments+xml"/>
  <Override PartName="/xl/drawings/drawing2.xml" ContentType="application/vnd.openxmlformats-officedocument.drawing+xml"/>
  <Override PartName="/xl/charts/chart8.xml" ContentType="application/vnd.openxmlformats-officedocument.drawingml.chart+xml"/>
  <Override PartName="/xl/charts/style7.xml" ContentType="application/vnd.ms-office.chartstyle+xml"/>
  <Override PartName="/xl/charts/colors7.xml" ContentType="application/vnd.ms-office.chartcolorstyle+xml"/>
  <Override PartName="/xl/drawings/drawing3.xml" ContentType="application/vnd.openxmlformats-officedocument.drawing+xml"/>
  <Override PartName="/xl/charts/chart9.xml" ContentType="application/vnd.openxmlformats-officedocument.drawingml.chart+xml"/>
  <Override PartName="/xl/charts/style8.xml" ContentType="application/vnd.ms-office.chartstyle+xml"/>
  <Override PartName="/xl/charts/colors8.xml" ContentType="application/vnd.ms-office.chartcolorstyle+xml"/>
  <Override PartName="/xl/charts/chart10.xml" ContentType="application/vnd.openxmlformats-officedocument.drawingml.chart+xml"/>
  <Override PartName="/xl/charts/style9.xml" ContentType="application/vnd.ms-office.chartstyle+xml"/>
  <Override PartName="/xl/charts/colors9.xml" ContentType="application/vnd.ms-office.chartcolorstyle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30131"/>
  <workbookPr/>
  <mc:AlternateContent xmlns:mc="http://schemas.openxmlformats.org/markup-compatibility/2006">
    <mc:Choice Requires="x15">
      <x15ac:absPath xmlns:x15ac="http://schemas.microsoft.com/office/spreadsheetml/2010/11/ac" url="E:\2026 JPMC\"/>
    </mc:Choice>
  </mc:AlternateContent>
  <xr:revisionPtr revIDLastSave="0" documentId="13_ncr:1_{01B77692-8379-4290-A9D5-BEDFDBD669D7}" xr6:coauthVersionLast="47" xr6:coauthVersionMax="47" xr10:uidLastSave="{00000000-0000-0000-0000-000000000000}"/>
  <bookViews>
    <workbookView xWindow="-98" yWindow="-98" windowWidth="19396" windowHeight="11475" tabRatio="835" xr2:uid="{00000000-000D-0000-FFFF-FFFF00000000}"/>
  </bookViews>
  <sheets>
    <sheet name="EEFF 2026" sheetId="8" r:id="rId1"/>
    <sheet name="ENE26" sheetId="27" r:id="rId2"/>
    <sheet name="FEB26" sheetId="28" r:id="rId3"/>
    <sheet name="MAR26" sheetId="29" r:id="rId4"/>
    <sheet name="ABR26" sheetId="30" r:id="rId5"/>
    <sheet name="MAY26" sheetId="31" r:id="rId6"/>
    <sheet name="JUN26" sheetId="32" r:id="rId7"/>
    <sheet name="JUL26" sheetId="33" r:id="rId8"/>
    <sheet name="AGO26" sheetId="34" state="hidden" r:id="rId9"/>
    <sheet name="SET26" sheetId="35" state="hidden" r:id="rId10"/>
    <sheet name="OCT26" sheetId="36" state="hidden" r:id="rId11"/>
    <sheet name="NOV26" sheetId="37" state="hidden" r:id="rId12"/>
    <sheet name="DIC26" sheetId="38" state="hidden" r:id="rId13"/>
    <sheet name="Anual" sheetId="48" state="hidden" r:id="rId14"/>
    <sheet name="Seguridad" sheetId="40" state="hidden" r:id="rId15"/>
    <sheet name="ASBAU-THYSENKRUPP" sheetId="12" state="hidden" r:id="rId16"/>
  </sheets>
  <externalReferences>
    <externalReference r:id="rId17"/>
  </externalReferences>
  <definedNames>
    <definedName name="_xlnm.Print_Area" localSheetId="15">'ASBAU-THYSENKRUPP'!$D$2:$L$133</definedName>
    <definedName name="_xlnm.Print_Area" localSheetId="0">'EEFF 2026'!$A$1:$O$36</definedName>
    <definedName name="_xlnm.Print_Area" localSheetId="5">'MAY26'!$A$1:$I$281</definedName>
  </definedNames>
  <calcPr calcId="191029"/>
  <fileRecoveryPr autoRecover="0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E186" i="33" l="1"/>
  <c r="A141" i="33"/>
  <c r="A142" i="33"/>
  <c r="A143" i="33"/>
  <c r="A144" i="33"/>
  <c r="A145" i="33"/>
  <c r="A146" i="33"/>
  <c r="A147" i="33"/>
  <c r="A148" i="33"/>
  <c r="A149" i="33"/>
  <c r="A150" i="33"/>
  <c r="A151" i="33"/>
  <c r="A152" i="33"/>
  <c r="A153" i="33"/>
  <c r="A154" i="33"/>
  <c r="I136" i="33"/>
  <c r="I137" i="33"/>
  <c r="I138" i="33"/>
  <c r="I139" i="33"/>
  <c r="I140" i="33"/>
  <c r="I141" i="33" s="1"/>
  <c r="I142" i="33" s="1"/>
  <c r="I143" i="33" s="1"/>
  <c r="I144" i="33" s="1"/>
  <c r="I145" i="33" s="1"/>
  <c r="I146" i="33" s="1"/>
  <c r="I147" i="33" s="1"/>
  <c r="I148" i="33" s="1"/>
  <c r="I149" i="33" s="1"/>
  <c r="I150" i="33" s="1"/>
  <c r="I151" i="33" s="1"/>
  <c r="I152" i="33" s="1"/>
  <c r="I153" i="33" s="1"/>
  <c r="I154" i="33" s="1"/>
  <c r="E181" i="33"/>
  <c r="A120" i="33"/>
  <c r="A121" i="33"/>
  <c r="A122" i="33"/>
  <c r="A123" i="33"/>
  <c r="A124" i="33"/>
  <c r="A125" i="33"/>
  <c r="A126" i="33"/>
  <c r="A127" i="33"/>
  <c r="A128" i="33"/>
  <c r="A129" i="33"/>
  <c r="A130" i="33"/>
  <c r="A131" i="33"/>
  <c r="A132" i="33"/>
  <c r="A133" i="33"/>
  <c r="A134" i="33"/>
  <c r="A135" i="33"/>
  <c r="A136" i="33"/>
  <c r="A137" i="33"/>
  <c r="A138" i="33"/>
  <c r="A139" i="33"/>
  <c r="A140" i="33"/>
  <c r="P18" i="8"/>
  <c r="T8" i="8" l="1" a="1"/>
  <c r="T8" i="8" s="1"/>
  <c r="Q17" i="8"/>
  <c r="P17" i="8" s="1"/>
  <c r="A110" i="33"/>
  <c r="A111" i="33"/>
  <c r="A112" i="33"/>
  <c r="A113" i="33"/>
  <c r="A114" i="33"/>
  <c r="A115" i="33"/>
  <c r="A116" i="33"/>
  <c r="A117" i="33"/>
  <c r="A118" i="33"/>
  <c r="A119" i="33"/>
  <c r="A105" i="33"/>
  <c r="A106" i="33"/>
  <c r="A107" i="33"/>
  <c r="A108" i="33"/>
  <c r="A109" i="33"/>
  <c r="A99" i="33" l="1"/>
  <c r="A100" i="33"/>
  <c r="A101" i="33"/>
  <c r="A102" i="33"/>
  <c r="A103" i="33"/>
  <c r="A104" i="33"/>
  <c r="E184" i="33"/>
  <c r="G9" i="8" s="1"/>
  <c r="E183" i="33"/>
  <c r="E182" i="33"/>
  <c r="A84" i="33"/>
  <c r="A85" i="33"/>
  <c r="A86" i="33"/>
  <c r="A87" i="33"/>
  <c r="A88" i="33"/>
  <c r="A89" i="33"/>
  <c r="A90" i="33"/>
  <c r="A91" i="33"/>
  <c r="A92" i="33"/>
  <c r="A93" i="33"/>
  <c r="A94" i="33"/>
  <c r="A95" i="33"/>
  <c r="A96" i="33"/>
  <c r="A97" i="33"/>
  <c r="A98" i="33"/>
  <c r="A75" i="33"/>
  <c r="A76" i="33"/>
  <c r="A77" i="33"/>
  <c r="A78" i="33"/>
  <c r="A79" i="33"/>
  <c r="A80" i="33"/>
  <c r="A81" i="33"/>
  <c r="A82" i="33"/>
  <c r="A83" i="33"/>
  <c r="A68" i="33" l="1"/>
  <c r="A69" i="33"/>
  <c r="A70" i="33"/>
  <c r="A71" i="33"/>
  <c r="A72" i="33"/>
  <c r="A73" i="33"/>
  <c r="A74" i="33"/>
  <c r="A66" i="33"/>
  <c r="A67" i="33"/>
  <c r="A53" i="33"/>
  <c r="A54" i="33"/>
  <c r="A55" i="33"/>
  <c r="A56" i="33"/>
  <c r="A57" i="33"/>
  <c r="A58" i="33"/>
  <c r="A59" i="33"/>
  <c r="A60" i="33"/>
  <c r="A61" i="33"/>
  <c r="A62" i="33"/>
  <c r="A63" i="33"/>
  <c r="A64" i="33"/>
  <c r="A65" i="33"/>
  <c r="E185" i="33"/>
  <c r="A50" i="33"/>
  <c r="A51" i="33"/>
  <c r="A52" i="33"/>
  <c r="A44" i="33"/>
  <c r="A45" i="33"/>
  <c r="A46" i="33"/>
  <c r="A47" i="33"/>
  <c r="A48" i="33"/>
  <c r="A49" i="33"/>
  <c r="A36" i="33"/>
  <c r="A37" i="33"/>
  <c r="A38" i="33"/>
  <c r="A39" i="33"/>
  <c r="A40" i="33"/>
  <c r="A41" i="33"/>
  <c r="A42" i="33"/>
  <c r="A43" i="33"/>
  <c r="A24" i="33"/>
  <c r="A25" i="33"/>
  <c r="A26" i="33"/>
  <c r="A27" i="33"/>
  <c r="A28" i="33"/>
  <c r="A29" i="33"/>
  <c r="A30" i="33"/>
  <c r="A31" i="33"/>
  <c r="A32" i="33"/>
  <c r="A33" i="33"/>
  <c r="A34" i="33"/>
  <c r="A35" i="33"/>
  <c r="A11" i="33"/>
  <c r="A12" i="33"/>
  <c r="A13" i="33"/>
  <c r="A14" i="33"/>
  <c r="A15" i="33"/>
  <c r="A16" i="33"/>
  <c r="A17" i="33"/>
  <c r="A18" i="33"/>
  <c r="A19" i="33"/>
  <c r="A20" i="33"/>
  <c r="A21" i="33"/>
  <c r="A22" i="33"/>
  <c r="A23" i="33"/>
  <c r="T15" i="8" l="1"/>
  <c r="G223" i="32"/>
  <c r="G258" i="31"/>
  <c r="S8" i="8"/>
  <c r="U8" i="8" s="1"/>
  <c r="V8" i="8" s="1" a="1"/>
  <c r="V8" i="8" s="1"/>
  <c r="O8" i="8" s="1"/>
  <c r="G8" i="8"/>
  <c r="A9" i="33"/>
  <c r="A10" i="33"/>
  <c r="A8" i="33"/>
  <c r="E235" i="32"/>
  <c r="A185" i="32"/>
  <c r="A186" i="32"/>
  <c r="A187" i="32"/>
  <c r="A188" i="32"/>
  <c r="A189" i="32"/>
  <c r="A190" i="32"/>
  <c r="A191" i="32"/>
  <c r="A192" i="32"/>
  <c r="A193" i="32"/>
  <c r="A194" i="32"/>
  <c r="A195" i="32"/>
  <c r="A196" i="32"/>
  <c r="A197" i="32"/>
  <c r="A198" i="32"/>
  <c r="A199" i="32"/>
  <c r="A200" i="32"/>
  <c r="A201" i="32"/>
  <c r="A202" i="32"/>
  <c r="A203" i="32"/>
  <c r="A204" i="32"/>
  <c r="A205" i="32"/>
  <c r="A206" i="32"/>
  <c r="A207" i="32"/>
  <c r="A208" i="32"/>
  <c r="A209" i="32"/>
  <c r="A210" i="32"/>
  <c r="A211" i="32"/>
  <c r="A212" i="32"/>
  <c r="A213" i="32"/>
  <c r="A214" i="32"/>
  <c r="A215" i="32"/>
  <c r="A216" i="32"/>
  <c r="A217" i="32"/>
  <c r="A218" i="32"/>
  <c r="A219" i="32"/>
  <c r="A220" i="32"/>
  <c r="A221" i="32"/>
  <c r="A222" i="32"/>
  <c r="E240" i="32" l="1"/>
  <c r="A180" i="32" l="1"/>
  <c r="A181" i="32"/>
  <c r="A182" i="32"/>
  <c r="A183" i="32"/>
  <c r="A184" i="32"/>
  <c r="A179" i="32"/>
  <c r="E239" i="32" l="1"/>
  <c r="A169" i="32"/>
  <c r="A170" i="32"/>
  <c r="A171" i="32"/>
  <c r="A172" i="32"/>
  <c r="A173" i="32"/>
  <c r="A174" i="32"/>
  <c r="A175" i="32"/>
  <c r="A176" i="32"/>
  <c r="A177" i="32"/>
  <c r="A178" i="32"/>
  <c r="A164" i="32" l="1"/>
  <c r="A165" i="32"/>
  <c r="A166" i="32"/>
  <c r="A167" i="32"/>
  <c r="A168" i="32"/>
  <c r="A160" i="32"/>
  <c r="A161" i="32"/>
  <c r="A162" i="32"/>
  <c r="A163" i="32"/>
  <c r="A146" i="32"/>
  <c r="A147" i="32"/>
  <c r="A148" i="32"/>
  <c r="A149" i="32"/>
  <c r="A150" i="32"/>
  <c r="A151" i="32"/>
  <c r="A152" i="32"/>
  <c r="A153" i="32"/>
  <c r="A154" i="32"/>
  <c r="A155" i="32"/>
  <c r="A156" i="32"/>
  <c r="A157" i="32"/>
  <c r="A158" i="32"/>
  <c r="A159" i="32"/>
  <c r="A131" i="32"/>
  <c r="A132" i="32"/>
  <c r="A133" i="32"/>
  <c r="A134" i="32"/>
  <c r="A135" i="32"/>
  <c r="A136" i="32"/>
  <c r="A137" i="32"/>
  <c r="A138" i="32"/>
  <c r="A139" i="32"/>
  <c r="A140" i="32"/>
  <c r="A141" i="32"/>
  <c r="A142" i="32"/>
  <c r="A143" i="32"/>
  <c r="A144" i="32"/>
  <c r="A145" i="32"/>
  <c r="A116" i="32"/>
  <c r="A117" i="32"/>
  <c r="A118" i="32"/>
  <c r="A119" i="32"/>
  <c r="A120" i="32"/>
  <c r="A121" i="32"/>
  <c r="A122" i="32"/>
  <c r="A123" i="32"/>
  <c r="A124" i="32"/>
  <c r="A125" i="32"/>
  <c r="A126" i="32"/>
  <c r="A127" i="32"/>
  <c r="A128" i="32"/>
  <c r="A129" i="32"/>
  <c r="A130" i="32"/>
  <c r="A108" i="32"/>
  <c r="A109" i="32"/>
  <c r="A110" i="32"/>
  <c r="A111" i="32"/>
  <c r="A112" i="32"/>
  <c r="A113" i="32"/>
  <c r="A114" i="32"/>
  <c r="A115" i="32"/>
  <c r="A103" i="32"/>
  <c r="A104" i="32"/>
  <c r="A105" i="32"/>
  <c r="A106" i="32"/>
  <c r="A107" i="32"/>
  <c r="A102" i="32"/>
  <c r="A96" i="32"/>
  <c r="A97" i="32"/>
  <c r="A98" i="32"/>
  <c r="A99" i="32"/>
  <c r="A100" i="32"/>
  <c r="A101" i="32"/>
  <c r="A91" i="32" l="1"/>
  <c r="A92" i="32"/>
  <c r="A93" i="32"/>
  <c r="A94" i="32"/>
  <c r="A95" i="32"/>
  <c r="E238" i="32" l="1"/>
  <c r="A90" i="32"/>
  <c r="A88" i="32"/>
  <c r="A89" i="32"/>
  <c r="E236" i="32"/>
  <c r="E237" i="32"/>
  <c r="A74" i="32"/>
  <c r="A75" i="32"/>
  <c r="A76" i="32"/>
  <c r="A77" i="32"/>
  <c r="A78" i="32"/>
  <c r="A79" i="32"/>
  <c r="A80" i="32"/>
  <c r="A81" i="32"/>
  <c r="A82" i="32"/>
  <c r="A83" i="32"/>
  <c r="A84" i="32"/>
  <c r="A85" i="32"/>
  <c r="A86" i="32"/>
  <c r="A87" i="32"/>
  <c r="A73" i="32"/>
  <c r="A72" i="32"/>
  <c r="A63" i="32"/>
  <c r="A64" i="32"/>
  <c r="A65" i="32"/>
  <c r="A66" i="32"/>
  <c r="A67" i="32"/>
  <c r="A68" i="32"/>
  <c r="A69" i="32"/>
  <c r="A70" i="32"/>
  <c r="A71" i="32"/>
  <c r="A61" i="32"/>
  <c r="A62" i="32"/>
  <c r="A58" i="32"/>
  <c r="A59" i="32"/>
  <c r="A60" i="32"/>
  <c r="A54" i="32"/>
  <c r="A55" i="32"/>
  <c r="A56" i="32"/>
  <c r="A57" i="32"/>
  <c r="A49" i="32"/>
  <c r="A50" i="32"/>
  <c r="A51" i="32"/>
  <c r="A52" i="32"/>
  <c r="A53" i="32"/>
  <c r="A48" i="32"/>
  <c r="A27" i="32"/>
  <c r="A28" i="32"/>
  <c r="A29" i="32"/>
  <c r="A30" i="32"/>
  <c r="A22" i="32"/>
  <c r="A23" i="32"/>
  <c r="A24" i="32"/>
  <c r="A25" i="32"/>
  <c r="A26" i="32"/>
  <c r="A31" i="32"/>
  <c r="A32" i="32"/>
  <c r="A33" i="32"/>
  <c r="A34" i="32"/>
  <c r="A35" i="32"/>
  <c r="A36" i="32"/>
  <c r="A37" i="32"/>
  <c r="A38" i="32"/>
  <c r="A39" i="32"/>
  <c r="A40" i="32"/>
  <c r="A41" i="32"/>
  <c r="A42" i="32"/>
  <c r="A43" i="32"/>
  <c r="A44" i="32"/>
  <c r="A45" i="32"/>
  <c r="A46" i="32"/>
  <c r="A47" i="32"/>
  <c r="A15" i="32"/>
  <c r="A16" i="32"/>
  <c r="A17" i="32"/>
  <c r="A18" i="32"/>
  <c r="A19" i="32"/>
  <c r="A20" i="32"/>
  <c r="A21" i="32"/>
  <c r="A9" i="32"/>
  <c r="A10" i="32"/>
  <c r="A11" i="32"/>
  <c r="A12" i="32"/>
  <c r="A13" i="32"/>
  <c r="A14" i="32"/>
  <c r="A8" i="32"/>
  <c r="A247" i="31"/>
  <c r="A248" i="31"/>
  <c r="A249" i="31"/>
  <c r="A250" i="31"/>
  <c r="A251" i="31"/>
  <c r="A252" i="31"/>
  <c r="A253" i="31"/>
  <c r="A254" i="31"/>
  <c r="A255" i="31"/>
  <c r="A256" i="31"/>
  <c r="A257" i="31"/>
  <c r="E270" i="31"/>
  <c r="T7" i="8" l="1" a="1"/>
  <c r="T7" i="8" s="1"/>
  <c r="E274" i="31"/>
  <c r="E275" i="31"/>
  <c r="A234" i="31"/>
  <c r="A235" i="31"/>
  <c r="A236" i="31"/>
  <c r="A237" i="31"/>
  <c r="A238" i="31"/>
  <c r="A239" i="31"/>
  <c r="A240" i="31"/>
  <c r="A241" i="31"/>
  <c r="A242" i="31"/>
  <c r="A243" i="31"/>
  <c r="A244" i="31"/>
  <c r="A245" i="31"/>
  <c r="A246" i="31"/>
  <c r="A230" i="31" l="1"/>
  <c r="A231" i="31"/>
  <c r="A232" i="31"/>
  <c r="A233" i="31"/>
  <c r="A223" i="31"/>
  <c r="A224" i="31"/>
  <c r="A225" i="31"/>
  <c r="A226" i="31"/>
  <c r="A227" i="31"/>
  <c r="A228" i="31"/>
  <c r="A229" i="31"/>
  <c r="A209" i="31"/>
  <c r="A210" i="31"/>
  <c r="A211" i="31"/>
  <c r="A212" i="31"/>
  <c r="A213" i="31"/>
  <c r="A214" i="31"/>
  <c r="A215" i="31"/>
  <c r="A216" i="31"/>
  <c r="A217" i="31"/>
  <c r="A218" i="31"/>
  <c r="A219" i="31"/>
  <c r="A220" i="31"/>
  <c r="A221" i="31"/>
  <c r="A222" i="31"/>
  <c r="A204" i="31"/>
  <c r="A205" i="31"/>
  <c r="A206" i="31"/>
  <c r="A207" i="31"/>
  <c r="A208" i="31"/>
  <c r="A196" i="31"/>
  <c r="A197" i="31"/>
  <c r="A198" i="31"/>
  <c r="A199" i="31"/>
  <c r="A200" i="31"/>
  <c r="A201" i="31"/>
  <c r="A202" i="31"/>
  <c r="A203" i="31"/>
  <c r="A195" i="31"/>
  <c r="T6" i="8" a="1"/>
  <c r="T6" i="8" s="1"/>
  <c r="A191" i="31"/>
  <c r="A192" i="31"/>
  <c r="A193" i="31"/>
  <c r="A194" i="31"/>
  <c r="A189" i="31"/>
  <c r="A190" i="31"/>
  <c r="A185" i="31" l="1"/>
  <c r="A186" i="31"/>
  <c r="A187" i="31"/>
  <c r="A188" i="31"/>
  <c r="A170" i="31"/>
  <c r="A172" i="31"/>
  <c r="A173" i="31"/>
  <c r="A174" i="31"/>
  <c r="A175" i="31"/>
  <c r="A176" i="31"/>
  <c r="A177" i="31"/>
  <c r="A178" i="31"/>
  <c r="A179" i="31"/>
  <c r="A180" i="31"/>
  <c r="A181" i="31"/>
  <c r="A182" i="31"/>
  <c r="A183" i="31"/>
  <c r="A184" i="31"/>
  <c r="A171" i="31"/>
  <c r="F181" i="31"/>
  <c r="A162" i="31"/>
  <c r="A163" i="31"/>
  <c r="A164" i="31"/>
  <c r="A165" i="31"/>
  <c r="A166" i="31"/>
  <c r="A167" i="31"/>
  <c r="A168" i="31"/>
  <c r="A169" i="31"/>
  <c r="A154" i="31" l="1"/>
  <c r="A155" i="31"/>
  <c r="A156" i="31"/>
  <c r="A157" i="31"/>
  <c r="A158" i="31"/>
  <c r="A159" i="31"/>
  <c r="A160" i="31"/>
  <c r="A161" i="31"/>
  <c r="A149" i="31"/>
  <c r="A150" i="31"/>
  <c r="A151" i="31"/>
  <c r="A152" i="31"/>
  <c r="A153" i="31"/>
  <c r="A143" i="31"/>
  <c r="A144" i="31"/>
  <c r="A145" i="31"/>
  <c r="A146" i="31"/>
  <c r="A147" i="31"/>
  <c r="A148" i="31"/>
  <c r="A133" i="31"/>
  <c r="A134" i="31"/>
  <c r="A135" i="31"/>
  <c r="A136" i="31"/>
  <c r="A137" i="31"/>
  <c r="A138" i="31"/>
  <c r="A139" i="31"/>
  <c r="A140" i="31"/>
  <c r="A141" i="31"/>
  <c r="A142" i="31"/>
  <c r="A131" i="31"/>
  <c r="A132" i="31"/>
  <c r="A126" i="31"/>
  <c r="A127" i="31"/>
  <c r="A128" i="31"/>
  <c r="A129" i="31"/>
  <c r="A130" i="31"/>
  <c r="A122" i="31"/>
  <c r="A123" i="31"/>
  <c r="A124" i="31"/>
  <c r="A125" i="31"/>
  <c r="A121" i="31"/>
  <c r="A120" i="31"/>
  <c r="A108" i="31"/>
  <c r="A109" i="31"/>
  <c r="A110" i="31"/>
  <c r="A111" i="31"/>
  <c r="A112" i="31"/>
  <c r="A113" i="31"/>
  <c r="A114" i="31"/>
  <c r="A115" i="31"/>
  <c r="A116" i="31"/>
  <c r="A117" i="31"/>
  <c r="A118" i="31"/>
  <c r="A119" i="31"/>
  <c r="E271" i="31"/>
  <c r="E273" i="31"/>
  <c r="G7" i="8" s="1"/>
  <c r="E272" i="31"/>
  <c r="A91" i="31"/>
  <c r="A92" i="31"/>
  <c r="A93" i="31"/>
  <c r="A94" i="31"/>
  <c r="A95" i="31"/>
  <c r="A96" i="31"/>
  <c r="A97" i="31"/>
  <c r="A98" i="31"/>
  <c r="A99" i="31"/>
  <c r="A100" i="31"/>
  <c r="A101" i="31"/>
  <c r="A102" i="31"/>
  <c r="A103" i="31"/>
  <c r="A104" i="31"/>
  <c r="A105" i="31"/>
  <c r="A106" i="31"/>
  <c r="A107" i="31"/>
  <c r="A86" i="31"/>
  <c r="A87" i="31"/>
  <c r="A88" i="31"/>
  <c r="A89" i="31"/>
  <c r="A90" i="31"/>
  <c r="A81" i="31"/>
  <c r="A82" i="31"/>
  <c r="A83" i="31"/>
  <c r="A84" i="31"/>
  <c r="A85" i="31"/>
  <c r="A80" i="31"/>
  <c r="A75" i="31"/>
  <c r="A76" i="31"/>
  <c r="A77" i="31"/>
  <c r="A78" i="31"/>
  <c r="A79" i="31"/>
  <c r="A67" i="31"/>
  <c r="A68" i="31"/>
  <c r="A69" i="31"/>
  <c r="A70" i="31"/>
  <c r="A71" i="31"/>
  <c r="A72" i="31"/>
  <c r="A73" i="31"/>
  <c r="A74" i="31"/>
  <c r="A59" i="31"/>
  <c r="A60" i="31"/>
  <c r="A61" i="31"/>
  <c r="A62" i="31"/>
  <c r="A63" i="31"/>
  <c r="A64" i="31"/>
  <c r="A65" i="31"/>
  <c r="A66" i="31"/>
  <c r="A49" i="31" l="1"/>
  <c r="A50" i="31"/>
  <c r="A51" i="31"/>
  <c r="A52" i="31"/>
  <c r="A53" i="31"/>
  <c r="A54" i="31"/>
  <c r="A55" i="31"/>
  <c r="A56" i="31"/>
  <c r="A57" i="31"/>
  <c r="A58" i="31"/>
  <c r="A29" i="31"/>
  <c r="A30" i="31"/>
  <c r="A36" i="31"/>
  <c r="A35" i="31"/>
  <c r="A31" i="31"/>
  <c r="A37" i="31"/>
  <c r="A32" i="31"/>
  <c r="A33" i="31"/>
  <c r="A34" i="31"/>
  <c r="A38" i="31"/>
  <c r="A39" i="31"/>
  <c r="A40" i="31"/>
  <c r="A41" i="31"/>
  <c r="A42" i="31"/>
  <c r="A43" i="31"/>
  <c r="A44" i="31"/>
  <c r="A45" i="31"/>
  <c r="A46" i="31"/>
  <c r="A47" i="31"/>
  <c r="A48" i="31"/>
  <c r="A13" i="31"/>
  <c r="A14" i="31"/>
  <c r="A15" i="31"/>
  <c r="A16" i="31"/>
  <c r="A17" i="31"/>
  <c r="A18" i="31"/>
  <c r="A19" i="31"/>
  <c r="A20" i="31"/>
  <c r="A21" i="31"/>
  <c r="A22" i="31"/>
  <c r="A23" i="31"/>
  <c r="A24" i="31"/>
  <c r="A25" i="31"/>
  <c r="A26" i="31"/>
  <c r="A27" i="31"/>
  <c r="A28" i="31"/>
  <c r="A11" i="31"/>
  <c r="A12" i="31"/>
  <c r="A10" i="31" l="1"/>
  <c r="H252" i="30"/>
  <c r="G252" i="30"/>
  <c r="F252" i="30"/>
  <c r="F258" i="31"/>
  <c r="E269" i="30"/>
  <c r="A8" i="31"/>
  <c r="A9" i="31"/>
  <c r="A243" i="30"/>
  <c r="A244" i="30"/>
  <c r="A245" i="30"/>
  <c r="A246" i="30"/>
  <c r="A247" i="30"/>
  <c r="A248" i="30"/>
  <c r="A249" i="30"/>
  <c r="A250" i="30"/>
  <c r="A251" i="30"/>
  <c r="E264" i="30"/>
  <c r="A224" i="30"/>
  <c r="A225" i="30"/>
  <c r="A226" i="30"/>
  <c r="A227" i="30"/>
  <c r="A228" i="30"/>
  <c r="A229" i="30"/>
  <c r="A230" i="30"/>
  <c r="A231" i="30"/>
  <c r="A232" i="30"/>
  <c r="A233" i="30"/>
  <c r="A234" i="30"/>
  <c r="A235" i="30"/>
  <c r="A236" i="30"/>
  <c r="A237" i="30"/>
  <c r="A238" i="30"/>
  <c r="A239" i="30"/>
  <c r="A240" i="30"/>
  <c r="A241" i="30"/>
  <c r="A242" i="30"/>
  <c r="A218" i="30" l="1"/>
  <c r="A219" i="30"/>
  <c r="A220" i="30"/>
  <c r="A221" i="30"/>
  <c r="A222" i="30"/>
  <c r="A223" i="30"/>
  <c r="A214" i="30"/>
  <c r="A215" i="30"/>
  <c r="A216" i="30"/>
  <c r="A217" i="30"/>
  <c r="A213" i="30"/>
  <c r="A208" i="30"/>
  <c r="A209" i="30"/>
  <c r="A210" i="30"/>
  <c r="A211" i="30"/>
  <c r="A212" i="30"/>
  <c r="A198" i="30"/>
  <c r="A199" i="30"/>
  <c r="A200" i="30"/>
  <c r="A201" i="30"/>
  <c r="A202" i="30"/>
  <c r="A203" i="30"/>
  <c r="A204" i="30"/>
  <c r="A205" i="30"/>
  <c r="A206" i="30"/>
  <c r="A207" i="30"/>
  <c r="A192" i="30"/>
  <c r="A193" i="30"/>
  <c r="A194" i="30"/>
  <c r="A195" i="30"/>
  <c r="A196" i="30"/>
  <c r="A197" i="30"/>
  <c r="A189" i="30"/>
  <c r="A190" i="30"/>
  <c r="A191" i="30"/>
  <c r="A180" i="30"/>
  <c r="A181" i="30"/>
  <c r="A182" i="30"/>
  <c r="A183" i="30"/>
  <c r="A184" i="30"/>
  <c r="A185" i="30"/>
  <c r="A186" i="30"/>
  <c r="A187" i="30"/>
  <c r="A188" i="30"/>
  <c r="A169" i="30"/>
  <c r="A170" i="30"/>
  <c r="A171" i="30"/>
  <c r="A172" i="30"/>
  <c r="A173" i="30"/>
  <c r="A174" i="30"/>
  <c r="A175" i="30"/>
  <c r="A176" i="30"/>
  <c r="A177" i="30"/>
  <c r="A178" i="30"/>
  <c r="A179" i="30"/>
  <c r="A156" i="30"/>
  <c r="A157" i="30"/>
  <c r="A158" i="30"/>
  <c r="A159" i="30"/>
  <c r="A160" i="30"/>
  <c r="A161" i="30"/>
  <c r="A162" i="30"/>
  <c r="A163" i="30"/>
  <c r="A164" i="30"/>
  <c r="A165" i="30"/>
  <c r="A166" i="30"/>
  <c r="A167" i="30"/>
  <c r="A168" i="30"/>
  <c r="E268" i="30"/>
  <c r="A145" i="30"/>
  <c r="A146" i="30"/>
  <c r="A147" i="30"/>
  <c r="A148" i="30"/>
  <c r="A149" i="30"/>
  <c r="A150" i="30"/>
  <c r="A151" i="30"/>
  <c r="A152" i="30"/>
  <c r="A153" i="30"/>
  <c r="A154" i="30"/>
  <c r="A155" i="30"/>
  <c r="A134" i="30"/>
  <c r="A135" i="30"/>
  <c r="A136" i="30"/>
  <c r="A137" i="30"/>
  <c r="A138" i="30"/>
  <c r="A139" i="30"/>
  <c r="A140" i="30"/>
  <c r="A141" i="30"/>
  <c r="A142" i="30"/>
  <c r="A143" i="30"/>
  <c r="A144" i="30"/>
  <c r="A109" i="30"/>
  <c r="A122" i="30"/>
  <c r="A123" i="30"/>
  <c r="A124" i="30"/>
  <c r="A125" i="30"/>
  <c r="A126" i="30"/>
  <c r="A127" i="30"/>
  <c r="A128" i="30"/>
  <c r="A129" i="30"/>
  <c r="A130" i="30"/>
  <c r="A131" i="30"/>
  <c r="A132" i="30"/>
  <c r="A133" i="30"/>
  <c r="A113" i="30"/>
  <c r="A114" i="30"/>
  <c r="A115" i="30"/>
  <c r="A116" i="30"/>
  <c r="A117" i="30"/>
  <c r="A118" i="30"/>
  <c r="A119" i="30"/>
  <c r="A120" i="30"/>
  <c r="A121" i="30"/>
  <c r="A110" i="30"/>
  <c r="A111" i="30"/>
  <c r="A112" i="30"/>
  <c r="A105" i="30"/>
  <c r="A106" i="30"/>
  <c r="A107" i="30"/>
  <c r="A108" i="30"/>
  <c r="E267" i="30"/>
  <c r="E265" i="30"/>
  <c r="A88" i="30"/>
  <c r="A89" i="30"/>
  <c r="A90" i="30"/>
  <c r="A91" i="30"/>
  <c r="A93" i="30"/>
  <c r="A94" i="30"/>
  <c r="A95" i="30"/>
  <c r="A96" i="30"/>
  <c r="A92" i="30"/>
  <c r="A97" i="30"/>
  <c r="A98" i="30"/>
  <c r="A99" i="30"/>
  <c r="A100" i="30"/>
  <c r="A101" i="30"/>
  <c r="A102" i="30"/>
  <c r="A103" i="30"/>
  <c r="A104" i="30"/>
  <c r="A87" i="30"/>
  <c r="E266" i="30" l="1"/>
  <c r="A77" i="30"/>
  <c r="A78" i="30"/>
  <c r="A79" i="30"/>
  <c r="A80" i="30"/>
  <c r="A81" i="30"/>
  <c r="A82" i="30"/>
  <c r="A83" i="30"/>
  <c r="A84" i="30"/>
  <c r="A85" i="30"/>
  <c r="A86" i="30"/>
  <c r="A61" i="30"/>
  <c r="A62" i="30"/>
  <c r="A63" i="30"/>
  <c r="A64" i="30"/>
  <c r="A65" i="30"/>
  <c r="A66" i="30"/>
  <c r="A67" i="30"/>
  <c r="A68" i="30"/>
  <c r="A69" i="30"/>
  <c r="A70" i="30"/>
  <c r="A71" i="30"/>
  <c r="A72" i="30"/>
  <c r="A73" i="30"/>
  <c r="A74" i="30"/>
  <c r="A75" i="30"/>
  <c r="A76" i="30"/>
  <c r="A57" i="30"/>
  <c r="A58" i="30"/>
  <c r="A59" i="30"/>
  <c r="A60" i="30"/>
  <c r="A54" i="30" l="1"/>
  <c r="A55" i="30"/>
  <c r="A56" i="30"/>
  <c r="A50" i="30"/>
  <c r="A51" i="30"/>
  <c r="A52" i="30"/>
  <c r="A53" i="30"/>
  <c r="G6" i="8"/>
  <c r="G5" i="8"/>
  <c r="A36" i="30"/>
  <c r="A37" i="30"/>
  <c r="A38" i="30"/>
  <c r="A39" i="30"/>
  <c r="A40" i="30"/>
  <c r="A41" i="30"/>
  <c r="A42" i="30"/>
  <c r="A43" i="30"/>
  <c r="A44" i="30"/>
  <c r="A45" i="30"/>
  <c r="A46" i="30"/>
  <c r="A47" i="30"/>
  <c r="A48" i="30"/>
  <c r="A49" i="30"/>
  <c r="A28" i="30"/>
  <c r="A29" i="30"/>
  <c r="A30" i="30"/>
  <c r="A31" i="30"/>
  <c r="A32" i="30"/>
  <c r="A33" i="30"/>
  <c r="A34" i="30"/>
  <c r="A35" i="30"/>
  <c r="A27" i="30"/>
  <c r="A26" i="30"/>
  <c r="A14" i="30"/>
  <c r="A15" i="30"/>
  <c r="A16" i="30"/>
  <c r="A17" i="30"/>
  <c r="A18" i="30"/>
  <c r="A19" i="30"/>
  <c r="A20" i="30"/>
  <c r="A21" i="30"/>
  <c r="A22" i="30"/>
  <c r="A23" i="30"/>
  <c r="A24" i="30"/>
  <c r="A25" i="30"/>
  <c r="E260" i="29"/>
  <c r="I229" i="29"/>
  <c r="I230" i="29" s="1"/>
  <c r="I231" i="29" s="1"/>
  <c r="I232" i="29" s="1"/>
  <c r="I233" i="29" s="1"/>
  <c r="I234" i="29" s="1"/>
  <c r="I235" i="29" s="1"/>
  <c r="I236" i="29" s="1"/>
  <c r="I237" i="29" s="1"/>
  <c r="I238" i="29" s="1"/>
  <c r="I239" i="29" s="1"/>
  <c r="I240" i="29" s="1"/>
  <c r="I241" i="29" s="1"/>
  <c r="I242" i="29" s="1"/>
  <c r="A12" i="30"/>
  <c r="A13" i="30"/>
  <c r="A233" i="29"/>
  <c r="A234" i="29"/>
  <c r="A235" i="29"/>
  <c r="A236" i="29"/>
  <c r="A237" i="29"/>
  <c r="A238" i="29"/>
  <c r="A239" i="29"/>
  <c r="A240" i="29"/>
  <c r="A241" i="29"/>
  <c r="A242" i="29"/>
  <c r="A9" i="30"/>
  <c r="A10" i="30"/>
  <c r="A11" i="30"/>
  <c r="A8" i="30"/>
  <c r="A217" i="29"/>
  <c r="A218" i="29"/>
  <c r="A219" i="29"/>
  <c r="A220" i="29"/>
  <c r="A221" i="29"/>
  <c r="A222" i="29"/>
  <c r="A223" i="29"/>
  <c r="A224" i="29"/>
  <c r="A225" i="29"/>
  <c r="A226" i="29"/>
  <c r="A227" i="29"/>
  <c r="A228" i="29"/>
  <c r="A229" i="29"/>
  <c r="A230" i="29"/>
  <c r="A231" i="29"/>
  <c r="A232" i="29"/>
  <c r="A192" i="29"/>
  <c r="E255" i="29"/>
  <c r="A211" i="29"/>
  <c r="A212" i="29"/>
  <c r="A213" i="29"/>
  <c r="A214" i="29"/>
  <c r="A215" i="29"/>
  <c r="A216" i="29"/>
  <c r="A209" i="29"/>
  <c r="A210" i="29"/>
  <c r="A204" i="29"/>
  <c r="A205" i="29"/>
  <c r="A206" i="29"/>
  <c r="A207" i="29"/>
  <c r="A208" i="29"/>
  <c r="A203" i="29"/>
  <c r="A202" i="29"/>
  <c r="A198" i="29"/>
  <c r="A199" i="29"/>
  <c r="A200" i="29"/>
  <c r="A201" i="29"/>
  <c r="E259" i="29"/>
  <c r="A189" i="29"/>
  <c r="A190" i="29"/>
  <c r="A191" i="29"/>
  <c r="A193" i="29"/>
  <c r="A194" i="29"/>
  <c r="A195" i="29"/>
  <c r="A196" i="29"/>
  <c r="A197" i="29"/>
  <c r="A186" i="29"/>
  <c r="A187" i="29"/>
  <c r="A188" i="29"/>
  <c r="A174" i="29"/>
  <c r="A175" i="29"/>
  <c r="A176" i="29"/>
  <c r="A177" i="29"/>
  <c r="A178" i="29"/>
  <c r="A179" i="29"/>
  <c r="A180" i="29"/>
  <c r="A181" i="29"/>
  <c r="A182" i="29"/>
  <c r="A183" i="29"/>
  <c r="A184" i="29"/>
  <c r="A185" i="29"/>
  <c r="A167" i="29" l="1"/>
  <c r="A168" i="29"/>
  <c r="A169" i="29"/>
  <c r="A170" i="29"/>
  <c r="A171" i="29"/>
  <c r="A172" i="29"/>
  <c r="A173" i="29"/>
  <c r="A162" i="29"/>
  <c r="A163" i="29"/>
  <c r="A164" i="29"/>
  <c r="A165" i="29"/>
  <c r="A166" i="29"/>
  <c r="A148" i="29"/>
  <c r="A149" i="29"/>
  <c r="A150" i="29"/>
  <c r="A151" i="29"/>
  <c r="A152" i="29"/>
  <c r="A153" i="29"/>
  <c r="A154" i="29"/>
  <c r="A155" i="29"/>
  <c r="A156" i="29"/>
  <c r="A157" i="29"/>
  <c r="A158" i="29"/>
  <c r="A159" i="29"/>
  <c r="A160" i="29"/>
  <c r="A161" i="29"/>
  <c r="A145" i="29"/>
  <c r="A146" i="29"/>
  <c r="A147" i="29"/>
  <c r="T3" i="8" a="1"/>
  <c r="T3" i="8" s="1"/>
  <c r="T4" i="8" a="1"/>
  <c r="T4" i="8" s="1"/>
  <c r="T5" i="8" a="1"/>
  <c r="T5" i="8" s="1"/>
  <c r="A128" i="29"/>
  <c r="A129" i="29"/>
  <c r="A130" i="29"/>
  <c r="A131" i="29"/>
  <c r="A132" i="29"/>
  <c r="A133" i="29"/>
  <c r="A134" i="29"/>
  <c r="A135" i="29"/>
  <c r="A136" i="29"/>
  <c r="A137" i="29"/>
  <c r="A138" i="29"/>
  <c r="A139" i="29"/>
  <c r="A140" i="29"/>
  <c r="A141" i="29"/>
  <c r="A142" i="29"/>
  <c r="A143" i="29"/>
  <c r="A144" i="29"/>
  <c r="G3" i="8"/>
  <c r="G4" i="8"/>
  <c r="A127" i="29"/>
  <c r="A115" i="29"/>
  <c r="A116" i="29"/>
  <c r="A117" i="29"/>
  <c r="A118" i="29"/>
  <c r="A119" i="29"/>
  <c r="A120" i="29"/>
  <c r="A121" i="29"/>
  <c r="A122" i="29"/>
  <c r="A123" i="29"/>
  <c r="A124" i="29"/>
  <c r="A125" i="29"/>
  <c r="A126" i="29"/>
  <c r="K114" i="12"/>
  <c r="A112" i="29"/>
  <c r="A113" i="29"/>
  <c r="A114" i="29"/>
  <c r="A106" i="29"/>
  <c r="A107" i="29"/>
  <c r="A108" i="29"/>
  <c r="A109" i="29"/>
  <c r="A110" i="29"/>
  <c r="A111" i="29"/>
  <c r="A104" i="29"/>
  <c r="A105" i="29"/>
  <c r="A102" i="29"/>
  <c r="A103" i="29"/>
  <c r="E258" i="29" l="1"/>
  <c r="E257" i="29"/>
  <c r="E256" i="29"/>
  <c r="A90" i="29"/>
  <c r="A91" i="29"/>
  <c r="A92" i="29"/>
  <c r="A93" i="29"/>
  <c r="A94" i="29"/>
  <c r="A95" i="29"/>
  <c r="A96" i="29"/>
  <c r="A97" i="29"/>
  <c r="A98" i="29"/>
  <c r="A99" i="29"/>
  <c r="A100" i="29"/>
  <c r="A101" i="29"/>
  <c r="A83" i="29"/>
  <c r="A84" i="29"/>
  <c r="A85" i="29"/>
  <c r="A86" i="29"/>
  <c r="A87" i="29"/>
  <c r="A88" i="29"/>
  <c r="A89" i="29"/>
  <c r="A82" i="29" l="1"/>
  <c r="A78" i="29"/>
  <c r="A79" i="29"/>
  <c r="A80" i="29"/>
  <c r="A81" i="29"/>
  <c r="A77" i="29"/>
  <c r="A76" i="29"/>
  <c r="A72" i="29"/>
  <c r="A73" i="29"/>
  <c r="A74" i="29"/>
  <c r="A75" i="29"/>
  <c r="A62" i="29"/>
  <c r="A63" i="29"/>
  <c r="A64" i="29"/>
  <c r="A65" i="29"/>
  <c r="A66" i="29"/>
  <c r="A67" i="29"/>
  <c r="A68" i="29"/>
  <c r="A69" i="29"/>
  <c r="A70" i="29"/>
  <c r="A71" i="29"/>
  <c r="A61" i="29"/>
  <c r="A50" i="29"/>
  <c r="A54" i="29"/>
  <c r="A55" i="29"/>
  <c r="A51" i="29"/>
  <c r="A60" i="29"/>
  <c r="A52" i="29"/>
  <c r="A53" i="29"/>
  <c r="A59" i="29"/>
  <c r="A58" i="29"/>
  <c r="A56" i="29"/>
  <c r="A57" i="29"/>
  <c r="C5" i="8" l="1"/>
  <c r="A41" i="29"/>
  <c r="A42" i="29"/>
  <c r="A43" i="29"/>
  <c r="A44" i="29"/>
  <c r="A45" i="29"/>
  <c r="A46" i="29"/>
  <c r="A47" i="29"/>
  <c r="A48" i="29"/>
  <c r="A49" i="29"/>
  <c r="H243" i="29"/>
  <c r="E261" i="29" s="1"/>
  <c r="E267" i="29" s="1"/>
  <c r="E268" i="29" s="1" a="1"/>
  <c r="E268" i="29" s="1"/>
  <c r="A31" i="29"/>
  <c r="A32" i="29"/>
  <c r="A33" i="29"/>
  <c r="A34" i="29"/>
  <c r="A35" i="29"/>
  <c r="A36" i="29"/>
  <c r="A37" i="29"/>
  <c r="A38" i="29"/>
  <c r="A39" i="29"/>
  <c r="A40" i="29"/>
  <c r="A27" i="29"/>
  <c r="A12" i="29"/>
  <c r="A13" i="29"/>
  <c r="A14" i="29"/>
  <c r="A15" i="29"/>
  <c r="A16" i="29"/>
  <c r="A17" i="29"/>
  <c r="A18" i="29"/>
  <c r="A19" i="29"/>
  <c r="A20" i="29"/>
  <c r="A21" i="29"/>
  <c r="A22" i="29"/>
  <c r="A23" i="29"/>
  <c r="A24" i="29"/>
  <c r="A25" i="29"/>
  <c r="A26" i="29"/>
  <c r="A28" i="29"/>
  <c r="A29" i="29"/>
  <c r="A30" i="29"/>
  <c r="I5" i="8"/>
  <c r="H5" i="8"/>
  <c r="E5" i="8"/>
  <c r="D5" i="8"/>
  <c r="G243" i="29"/>
  <c r="F243" i="29"/>
  <c r="E263" i="28"/>
  <c r="A8" i="29"/>
  <c r="A9" i="29"/>
  <c r="A10" i="29"/>
  <c r="A11" i="29"/>
  <c r="A238" i="28"/>
  <c r="A239" i="28"/>
  <c r="A240" i="28"/>
  <c r="A241" i="28"/>
  <c r="A242" i="28"/>
  <c r="A243" i="28"/>
  <c r="A244" i="28"/>
  <c r="A245" i="28"/>
  <c r="A231" i="28"/>
  <c r="A224" i="28"/>
  <c r="A225" i="28"/>
  <c r="A226" i="28"/>
  <c r="A227" i="28"/>
  <c r="A228" i="28"/>
  <c r="A229" i="28"/>
  <c r="A230" i="28"/>
  <c r="A232" i="28"/>
  <c r="A233" i="28"/>
  <c r="A234" i="28"/>
  <c r="A235" i="28"/>
  <c r="A236" i="28"/>
  <c r="A237" i="28"/>
  <c r="H246" i="28"/>
  <c r="F246" i="28"/>
  <c r="G246" i="28"/>
  <c r="E258" i="28"/>
  <c r="A210" i="28"/>
  <c r="A211" i="28"/>
  <c r="A212" i="28"/>
  <c r="A213" i="28"/>
  <c r="A214" i="28"/>
  <c r="A215" i="28"/>
  <c r="A216" i="28"/>
  <c r="A217" i="28"/>
  <c r="A218" i="28"/>
  <c r="A219" i="28"/>
  <c r="A220" i="28"/>
  <c r="A221" i="28"/>
  <c r="A222" i="28"/>
  <c r="A223" i="28"/>
  <c r="E262" i="29" l="1"/>
  <c r="J5" i="8"/>
  <c r="A204" i="28"/>
  <c r="A205" i="28"/>
  <c r="A206" i="28"/>
  <c r="A207" i="28"/>
  <c r="A208" i="28"/>
  <c r="A209" i="28"/>
  <c r="E262" i="28"/>
  <c r="A195" i="28"/>
  <c r="A196" i="28"/>
  <c r="A197" i="28"/>
  <c r="A198" i="28"/>
  <c r="A199" i="28"/>
  <c r="A200" i="28"/>
  <c r="A201" i="28"/>
  <c r="A202" i="28"/>
  <c r="A203" i="28"/>
  <c r="A192" i="28"/>
  <c r="A188" i="28"/>
  <c r="A189" i="28"/>
  <c r="A190" i="28"/>
  <c r="A191" i="28"/>
  <c r="A193" i="28"/>
  <c r="A194" i="28"/>
  <c r="E257" i="27"/>
  <c r="A182" i="28"/>
  <c r="A183" i="28"/>
  <c r="A184" i="28"/>
  <c r="A185" i="28"/>
  <c r="A186" i="28"/>
  <c r="A187" i="28"/>
  <c r="A8" i="28"/>
  <c r="A9" i="28"/>
  <c r="A10" i="28"/>
  <c r="A11" i="28"/>
  <c r="A12" i="28"/>
  <c r="A13" i="28"/>
  <c r="A14" i="28"/>
  <c r="A15" i="28"/>
  <c r="A16" i="28"/>
  <c r="A17" i="28"/>
  <c r="A18" i="28"/>
  <c r="A19" i="28"/>
  <c r="A20" i="28"/>
  <c r="A21" i="28"/>
  <c r="A22" i="28"/>
  <c r="A23" i="28"/>
  <c r="A24" i="28"/>
  <c r="A25" i="28"/>
  <c r="A26" i="28"/>
  <c r="A27" i="28"/>
  <c r="A28" i="28"/>
  <c r="A29" i="28"/>
  <c r="A30" i="28"/>
  <c r="A31" i="28"/>
  <c r="A32" i="28"/>
  <c r="A33" i="28"/>
  <c r="A34" i="28"/>
  <c r="A35" i="28"/>
  <c r="A36" i="28"/>
  <c r="A37" i="28"/>
  <c r="A38" i="28"/>
  <c r="A39" i="28"/>
  <c r="A40" i="28"/>
  <c r="A41" i="28"/>
  <c r="A42" i="28"/>
  <c r="A43" i="28"/>
  <c r="A44" i="28"/>
  <c r="A45" i="28"/>
  <c r="A46" i="28"/>
  <c r="A47" i="28"/>
  <c r="A48" i="28"/>
  <c r="A49" i="28"/>
  <c r="A50" i="28"/>
  <c r="A51" i="28"/>
  <c r="A52" i="28"/>
  <c r="A53" i="28"/>
  <c r="A54" i="28"/>
  <c r="A55" i="28"/>
  <c r="A56" i="28"/>
  <c r="A57" i="28"/>
  <c r="A58" i="28"/>
  <c r="A59" i="28"/>
  <c r="A60" i="28"/>
  <c r="A61" i="28"/>
  <c r="A62" i="28"/>
  <c r="A63" i="28"/>
  <c r="A64" i="28"/>
  <c r="A65" i="28"/>
  <c r="A66" i="28"/>
  <c r="A67" i="28"/>
  <c r="A68" i="28"/>
  <c r="A69" i="28"/>
  <c r="A70" i="28"/>
  <c r="A71" i="28"/>
  <c r="A72" i="28"/>
  <c r="A73" i="28"/>
  <c r="A74" i="28"/>
  <c r="A75" i="28"/>
  <c r="A76" i="28"/>
  <c r="A77" i="28"/>
  <c r="A78" i="28"/>
  <c r="A79" i="28"/>
  <c r="A80" i="28"/>
  <c r="A81" i="28"/>
  <c r="A82" i="28"/>
  <c r="A83" i="28"/>
  <c r="A84" i="28"/>
  <c r="A85" i="28"/>
  <c r="A86" i="28"/>
  <c r="A87" i="28"/>
  <c r="A88" i="28"/>
  <c r="A89" i="28"/>
  <c r="A90" i="28"/>
  <c r="A91" i="28"/>
  <c r="A92" i="28"/>
  <c r="A93" i="28"/>
  <c r="A94" i="28"/>
  <c r="A95" i="28"/>
  <c r="A96" i="28"/>
  <c r="A97" i="28"/>
  <c r="A98" i="28"/>
  <c r="A99" i="28"/>
  <c r="A100" i="28"/>
  <c r="A101" i="28"/>
  <c r="A102" i="28"/>
  <c r="A103" i="28"/>
  <c r="A104" i="28"/>
  <c r="A105" i="28"/>
  <c r="A106" i="28"/>
  <c r="A107" i="28"/>
  <c r="A108" i="28"/>
  <c r="A109" i="28"/>
  <c r="A110" i="28"/>
  <c r="A111" i="28"/>
  <c r="A112" i="28"/>
  <c r="A113" i="28"/>
  <c r="A114" i="28"/>
  <c r="A115" i="28"/>
  <c r="A116" i="28"/>
  <c r="A117" i="28"/>
  <c r="A118" i="28"/>
  <c r="A119" i="28"/>
  <c r="A120" i="28"/>
  <c r="A121" i="28"/>
  <c r="A122" i="28"/>
  <c r="A123" i="28"/>
  <c r="A124" i="28"/>
  <c r="A125" i="28"/>
  <c r="A126" i="28"/>
  <c r="A127" i="28"/>
  <c r="A128" i="28"/>
  <c r="A129" i="28"/>
  <c r="A130" i="28"/>
  <c r="A131" i="28"/>
  <c r="A132" i="28"/>
  <c r="A133" i="28"/>
  <c r="A134" i="28"/>
  <c r="A135" i="28"/>
  <c r="A136" i="28"/>
  <c r="A137" i="28"/>
  <c r="A138" i="28"/>
  <c r="A139" i="28"/>
  <c r="A140" i="28"/>
  <c r="A141" i="28"/>
  <c r="A142" i="28"/>
  <c r="A143" i="28"/>
  <c r="A144" i="28"/>
  <c r="A145" i="28"/>
  <c r="A146" i="28"/>
  <c r="A147" i="28"/>
  <c r="A148" i="28"/>
  <c r="A149" i="28"/>
  <c r="A150" i="28"/>
  <c r="A151" i="28"/>
  <c r="A152" i="28"/>
  <c r="A153" i="28"/>
  <c r="A154" i="28"/>
  <c r="A155" i="28"/>
  <c r="A156" i="28"/>
  <c r="A157" i="28"/>
  <c r="A158" i="28"/>
  <c r="A159" i="28"/>
  <c r="A160" i="28"/>
  <c r="A161" i="28"/>
  <c r="A162" i="28"/>
  <c r="A163" i="28"/>
  <c r="A164" i="28"/>
  <c r="A165" i="28"/>
  <c r="A166" i="28"/>
  <c r="A167" i="28"/>
  <c r="A168" i="28"/>
  <c r="A169" i="28"/>
  <c r="A170" i="28"/>
  <c r="A171" i="28"/>
  <c r="A172" i="28"/>
  <c r="A173" i="28"/>
  <c r="A174" i="28"/>
  <c r="A175" i="28"/>
  <c r="A176" i="28"/>
  <c r="A177" i="28"/>
  <c r="A178" i="28"/>
  <c r="A179" i="28"/>
  <c r="A180" i="28"/>
  <c r="A181" i="28"/>
  <c r="A7" i="28"/>
  <c r="A8" i="27"/>
  <c r="A9" i="27"/>
  <c r="A10" i="27"/>
  <c r="A11" i="27"/>
  <c r="A12" i="27"/>
  <c r="A13" i="27"/>
  <c r="A14" i="27"/>
  <c r="A15" i="27"/>
  <c r="A16" i="27"/>
  <c r="A17" i="27"/>
  <c r="A18" i="27"/>
  <c r="A19" i="27"/>
  <c r="A20" i="27"/>
  <c r="A21" i="27"/>
  <c r="A22" i="27"/>
  <c r="A23" i="27"/>
  <c r="A24" i="27"/>
  <c r="A25" i="27"/>
  <c r="A26" i="27"/>
  <c r="A27" i="27"/>
  <c r="A28" i="27"/>
  <c r="A29" i="27"/>
  <c r="A30" i="27"/>
  <c r="A31" i="27"/>
  <c r="A32" i="27"/>
  <c r="A33" i="27"/>
  <c r="A34" i="27"/>
  <c r="A35" i="27"/>
  <c r="A36" i="27"/>
  <c r="A37" i="27"/>
  <c r="A38" i="27"/>
  <c r="A39" i="27"/>
  <c r="A40" i="27"/>
  <c r="A41" i="27"/>
  <c r="A42" i="27"/>
  <c r="A43" i="27"/>
  <c r="A44" i="27"/>
  <c r="A45" i="27"/>
  <c r="A46" i="27"/>
  <c r="A47" i="27"/>
  <c r="A48" i="27"/>
  <c r="A49" i="27"/>
  <c r="A50" i="27"/>
  <c r="A51" i="27"/>
  <c r="A52" i="27"/>
  <c r="A53" i="27"/>
  <c r="A54" i="27"/>
  <c r="A55" i="27"/>
  <c r="A56" i="27"/>
  <c r="A57" i="27"/>
  <c r="A58" i="27"/>
  <c r="A59" i="27"/>
  <c r="A60" i="27"/>
  <c r="A61" i="27"/>
  <c r="A62" i="27"/>
  <c r="A63" i="27"/>
  <c r="A64" i="27"/>
  <c r="A65" i="27"/>
  <c r="A66" i="27"/>
  <c r="A67" i="27"/>
  <c r="A68" i="27"/>
  <c r="A69" i="27"/>
  <c r="A70" i="27"/>
  <c r="A71" i="27"/>
  <c r="A72" i="27"/>
  <c r="A73" i="27"/>
  <c r="A74" i="27"/>
  <c r="A75" i="27"/>
  <c r="A76" i="27"/>
  <c r="A77" i="27"/>
  <c r="A78" i="27"/>
  <c r="A79" i="27"/>
  <c r="A80" i="27"/>
  <c r="A81" i="27"/>
  <c r="A82" i="27"/>
  <c r="A83" i="27"/>
  <c r="A84" i="27"/>
  <c r="A85" i="27"/>
  <c r="A86" i="27"/>
  <c r="A87" i="27"/>
  <c r="A88" i="27"/>
  <c r="A89" i="27"/>
  <c r="A90" i="27"/>
  <c r="A91" i="27"/>
  <c r="A92" i="27"/>
  <c r="A93" i="27"/>
  <c r="A94" i="27"/>
  <c r="A95" i="27"/>
  <c r="A96" i="27"/>
  <c r="A97" i="27"/>
  <c r="A98" i="27"/>
  <c r="A99" i="27"/>
  <c r="A100" i="27"/>
  <c r="A101" i="27"/>
  <c r="A102" i="27"/>
  <c r="A103" i="27"/>
  <c r="A104" i="27"/>
  <c r="A105" i="27"/>
  <c r="A106" i="27"/>
  <c r="A107" i="27"/>
  <c r="A108" i="27"/>
  <c r="A109" i="27"/>
  <c r="A110" i="27"/>
  <c r="A111" i="27"/>
  <c r="A112" i="27"/>
  <c r="A113" i="27"/>
  <c r="A114" i="27"/>
  <c r="A115" i="27"/>
  <c r="A116" i="27"/>
  <c r="A117" i="27"/>
  <c r="A118" i="27"/>
  <c r="A119" i="27"/>
  <c r="A120" i="27"/>
  <c r="A121" i="27"/>
  <c r="A122" i="27"/>
  <c r="A123" i="27"/>
  <c r="A124" i="27"/>
  <c r="A125" i="27"/>
  <c r="A126" i="27"/>
  <c r="A127" i="27"/>
  <c r="A128" i="27"/>
  <c r="A129" i="27"/>
  <c r="A130" i="27"/>
  <c r="A131" i="27"/>
  <c r="A132" i="27"/>
  <c r="A133" i="27"/>
  <c r="A134" i="27"/>
  <c r="A135" i="27"/>
  <c r="A136" i="27"/>
  <c r="A137" i="27"/>
  <c r="A138" i="27"/>
  <c r="A139" i="27"/>
  <c r="A140" i="27"/>
  <c r="A141" i="27"/>
  <c r="A142" i="27"/>
  <c r="A143" i="27"/>
  <c r="A144" i="27"/>
  <c r="A145" i="27"/>
  <c r="A146" i="27"/>
  <c r="A147" i="27"/>
  <c r="A148" i="27"/>
  <c r="A149" i="27"/>
  <c r="A150" i="27"/>
  <c r="A151" i="27"/>
  <c r="A152" i="27"/>
  <c r="A153" i="27"/>
  <c r="A154" i="27"/>
  <c r="A155" i="27"/>
  <c r="A156" i="27"/>
  <c r="A157" i="27"/>
  <c r="A158" i="27"/>
  <c r="A159" i="27"/>
  <c r="A160" i="27"/>
  <c r="A161" i="27"/>
  <c r="A162" i="27"/>
  <c r="A163" i="27"/>
  <c r="A164" i="27"/>
  <c r="A165" i="27"/>
  <c r="A166" i="27"/>
  <c r="A167" i="27"/>
  <c r="A168" i="27"/>
  <c r="A169" i="27"/>
  <c r="A170" i="27"/>
  <c r="A171" i="27"/>
  <c r="A172" i="27"/>
  <c r="A173" i="27"/>
  <c r="A174" i="27"/>
  <c r="A175" i="27"/>
  <c r="A176" i="27"/>
  <c r="A177" i="27"/>
  <c r="A178" i="27"/>
  <c r="A179" i="27"/>
  <c r="A180" i="27"/>
  <c r="A181" i="27"/>
  <c r="A182" i="27"/>
  <c r="A183" i="27"/>
  <c r="A184" i="27"/>
  <c r="A185" i="27"/>
  <c r="A186" i="27"/>
  <c r="A187" i="27"/>
  <c r="A188" i="27"/>
  <c r="A189" i="27"/>
  <c r="A190" i="27"/>
  <c r="A191" i="27"/>
  <c r="A192" i="27"/>
  <c r="A193" i="27"/>
  <c r="A194" i="27"/>
  <c r="A195" i="27"/>
  <c r="A196" i="27"/>
  <c r="A197" i="27"/>
  <c r="A198" i="27"/>
  <c r="A199" i="27"/>
  <c r="A200" i="27"/>
  <c r="A201" i="27"/>
  <c r="A202" i="27"/>
  <c r="A203" i="27"/>
  <c r="A204" i="27"/>
  <c r="A205" i="27"/>
  <c r="A206" i="27"/>
  <c r="A207" i="27"/>
  <c r="A208" i="27"/>
  <c r="A209" i="27"/>
  <c r="A210" i="27"/>
  <c r="A211" i="27"/>
  <c r="A212" i="27"/>
  <c r="A213" i="27"/>
  <c r="A214" i="27"/>
  <c r="A215" i="27"/>
  <c r="A216" i="27"/>
  <c r="A217" i="27"/>
  <c r="A218" i="27"/>
  <c r="A219" i="27"/>
  <c r="A220" i="27"/>
  <c r="A221" i="27"/>
  <c r="A222" i="27"/>
  <c r="A223" i="27"/>
  <c r="A224" i="27"/>
  <c r="A225" i="27"/>
  <c r="A226" i="27"/>
  <c r="A227" i="27"/>
  <c r="A228" i="27"/>
  <c r="A229" i="27"/>
  <c r="A230" i="27"/>
  <c r="A231" i="27"/>
  <c r="A232" i="27"/>
  <c r="A7" i="27"/>
  <c r="S5" i="8" l="1"/>
  <c r="E245" i="27"/>
  <c r="U5" i="8" l="1"/>
  <c r="E261" i="28"/>
  <c r="E260" i="28"/>
  <c r="E259" i="28"/>
  <c r="V5" i="8" l="1" a="1"/>
  <c r="V5" i="8" s="1"/>
  <c r="O5" i="8" s="1"/>
  <c r="E250" i="27" l="1"/>
  <c r="E248" i="27" l="1"/>
  <c r="N168" i="12" l="1"/>
  <c r="E247" i="27"/>
  <c r="E246" i="27"/>
  <c r="N169" i="12"/>
  <c r="D22" i="48" l="1"/>
  <c r="I7" i="27" l="1"/>
  <c r="I8" i="27" s="1"/>
  <c r="I9" i="27" s="1"/>
  <c r="I10" i="27" s="1"/>
  <c r="I11" i="27" s="1"/>
  <c r="I12" i="27" s="1"/>
  <c r="I13" i="27" s="1"/>
  <c r="I14" i="27" s="1"/>
  <c r="I15" i="27" s="1"/>
  <c r="I16" i="27" s="1"/>
  <c r="I17" i="27" s="1"/>
  <c r="I18" i="27" s="1"/>
  <c r="I19" i="27" s="1"/>
  <c r="I20" i="27" l="1"/>
  <c r="I21" i="27" s="1"/>
  <c r="I22" i="27" s="1"/>
  <c r="I23" i="27" s="1"/>
  <c r="I24" i="27" s="1"/>
  <c r="I25" i="27" s="1"/>
  <c r="I26" i="27" s="1"/>
  <c r="I27" i="27" s="1"/>
  <c r="I28" i="27" s="1"/>
  <c r="I29" i="27" s="1"/>
  <c r="I30" i="27" s="1"/>
  <c r="I31" i="27" s="1"/>
  <c r="I32" i="27" s="1"/>
  <c r="I33" i="27" s="1"/>
  <c r="I34" i="27" s="1"/>
  <c r="I35" i="27" s="1"/>
  <c r="I36" i="27" s="1"/>
  <c r="I37" i="27" s="1"/>
  <c r="I38" i="27" s="1"/>
  <c r="I39" i="27" s="1"/>
  <c r="I40" i="27" s="1"/>
  <c r="I41" i="27" s="1"/>
  <c r="I42" i="27" s="1"/>
  <c r="I43" i="27" s="1"/>
  <c r="I44" i="27" s="1"/>
  <c r="I45" i="27" s="1"/>
  <c r="I46" i="27" s="1"/>
  <c r="I47" i="27" s="1"/>
  <c r="I48" i="27" s="1"/>
  <c r="I49" i="27" s="1"/>
  <c r="I50" i="27" s="1"/>
  <c r="I51" i="27" s="1"/>
  <c r="I52" i="27" s="1"/>
  <c r="I53" i="27" s="1"/>
  <c r="I54" i="27" s="1"/>
  <c r="I55" i="27" s="1"/>
  <c r="I56" i="27" s="1"/>
  <c r="I57" i="27" s="1"/>
  <c r="I58" i="27" s="1"/>
  <c r="I59" i="27" s="1"/>
  <c r="I60" i="27" s="1"/>
  <c r="I61" i="27" s="1"/>
  <c r="I62" i="27" s="1"/>
  <c r="I63" i="27" s="1"/>
  <c r="I64" i="27" s="1"/>
  <c r="I65" i="27" s="1"/>
  <c r="I66" i="27" s="1"/>
  <c r="I67" i="27" s="1"/>
  <c r="I68" i="27" s="1"/>
  <c r="I69" i="27" s="1"/>
  <c r="I70" i="27" s="1"/>
  <c r="I71" i="27" s="1"/>
  <c r="I72" i="27" s="1"/>
  <c r="I73" i="27" s="1"/>
  <c r="I74" i="27" s="1"/>
  <c r="I75" i="27" s="1"/>
  <c r="I76" i="27" s="1"/>
  <c r="I77" i="27" s="1"/>
  <c r="I78" i="27" s="1"/>
  <c r="I79" i="27" s="1"/>
  <c r="I80" i="27" s="1"/>
  <c r="I81" i="27" s="1"/>
  <c r="I82" i="27" s="1"/>
  <c r="I83" i="27" s="1"/>
  <c r="I84" i="27" s="1"/>
  <c r="I85" i="27" s="1"/>
  <c r="I86" i="27" s="1"/>
  <c r="I87" i="27" s="1"/>
  <c r="I88" i="27" s="1"/>
  <c r="I89" i="27" s="1"/>
  <c r="I90" i="27" s="1"/>
  <c r="I91" i="27" s="1"/>
  <c r="I92" i="27" s="1"/>
  <c r="I93" i="27" s="1"/>
  <c r="I94" i="27" s="1"/>
  <c r="I95" i="27" s="1"/>
  <c r="I96" i="27" s="1"/>
  <c r="I97" i="27" s="1"/>
  <c r="I98" i="27" s="1"/>
  <c r="I99" i="27" s="1"/>
  <c r="I100" i="27" s="1"/>
  <c r="I101" i="27" s="1"/>
  <c r="I102" i="27" s="1"/>
  <c r="I103" i="27" s="1"/>
  <c r="I104" i="27" s="1"/>
  <c r="I105" i="27" s="1"/>
  <c r="I106" i="27" s="1"/>
  <c r="I107" i="27" s="1"/>
  <c r="I108" i="27" l="1"/>
  <c r="I109" i="27" s="1"/>
  <c r="I110" i="27" s="1"/>
  <c r="I111" i="27" s="1"/>
  <c r="I112" i="27" s="1"/>
  <c r="I113" i="27" s="1"/>
  <c r="I114" i="27" s="1"/>
  <c r="I115" i="27" s="1"/>
  <c r="I116" i="27" s="1"/>
  <c r="I117" i="27" s="1"/>
  <c r="I118" i="27" s="1"/>
  <c r="I119" i="27" s="1"/>
  <c r="I120" i="27" s="1"/>
  <c r="I121" i="27" s="1"/>
  <c r="I122" i="27" s="1"/>
  <c r="I123" i="27" s="1"/>
  <c r="I124" i="27" s="1"/>
  <c r="I125" i="27" s="1"/>
  <c r="I126" i="27" s="1"/>
  <c r="I127" i="27" s="1"/>
  <c r="I128" i="27" s="1"/>
  <c r="I129" i="27" s="1"/>
  <c r="I130" i="27" s="1"/>
  <c r="I131" i="27" s="1"/>
  <c r="I132" i="27" s="1"/>
  <c r="I133" i="27" s="1"/>
  <c r="I134" i="27" s="1"/>
  <c r="I135" i="27" s="1"/>
  <c r="I136" i="27" s="1"/>
  <c r="I137" i="27" s="1"/>
  <c r="I138" i="27" s="1"/>
  <c r="I139" i="27" s="1"/>
  <c r="I140" i="27" s="1"/>
  <c r="I141" i="27" s="1"/>
  <c r="I142" i="27" s="1"/>
  <c r="I143" i="27" s="1"/>
  <c r="I144" i="27" s="1"/>
  <c r="I145" i="27" s="1"/>
  <c r="I146" i="27" s="1"/>
  <c r="I147" i="27" s="1"/>
  <c r="I148" i="27" s="1"/>
  <c r="I149" i="27" s="1"/>
  <c r="I150" i="27" s="1"/>
  <c r="I151" i="27" s="1"/>
  <c r="I152" i="27" s="1"/>
  <c r="I153" i="27" s="1"/>
  <c r="I154" i="27" s="1"/>
  <c r="I155" i="27" s="1"/>
  <c r="I156" i="27" s="1"/>
  <c r="I157" i="27" s="1"/>
  <c r="I158" i="27" s="1"/>
  <c r="I159" i="27" s="1"/>
  <c r="I160" i="27" s="1"/>
  <c r="I161" i="27" s="1"/>
  <c r="I162" i="27" s="1"/>
  <c r="I163" i="27" s="1"/>
  <c r="I164" i="27" s="1"/>
  <c r="I165" i="27" s="1"/>
  <c r="I166" i="27" s="1"/>
  <c r="I167" i="27" s="1"/>
  <c r="I168" i="27" s="1"/>
  <c r="I169" i="27" s="1"/>
  <c r="I170" i="27" s="1"/>
  <c r="I171" i="27" s="1"/>
  <c r="I172" i="27" s="1"/>
  <c r="I173" i="27" s="1"/>
  <c r="I174" i="27" s="1"/>
  <c r="I175" i="27" s="1"/>
  <c r="I176" i="27" s="1"/>
  <c r="I177" i="27" s="1"/>
  <c r="I178" i="27" s="1"/>
  <c r="I179" i="27" s="1"/>
  <c r="I180" i="27" s="1"/>
  <c r="I181" i="27" s="1"/>
  <c r="I182" i="27" s="1"/>
  <c r="I183" i="27" s="1"/>
  <c r="I184" i="27" s="1"/>
  <c r="I185" i="27" s="1"/>
  <c r="I186" i="27" s="1"/>
  <c r="I187" i="27" s="1"/>
  <c r="I188" i="27" s="1"/>
  <c r="I189" i="27" s="1"/>
  <c r="I190" i="27" s="1"/>
  <c r="I191" i="27" s="1"/>
  <c r="I192" i="27" s="1"/>
  <c r="I193" i="27" s="1"/>
  <c r="I194" i="27" s="1"/>
  <c r="I195" i="27" s="1"/>
  <c r="I196" i="27" s="1"/>
  <c r="I197" i="27" s="1"/>
  <c r="I198" i="27" s="1"/>
  <c r="I199" i="27" s="1"/>
  <c r="I200" i="27" s="1"/>
  <c r="I201" i="27" s="1"/>
  <c r="I202" i="27" s="1"/>
  <c r="I203" i="27" s="1"/>
  <c r="I204" i="27" s="1"/>
  <c r="I205" i="27" s="1"/>
  <c r="I206" i="27" s="1"/>
  <c r="I207" i="27" s="1"/>
  <c r="I208" i="27" s="1"/>
  <c r="I209" i="27" s="1"/>
  <c r="I210" i="27" s="1"/>
  <c r="I211" i="27" s="1"/>
  <c r="I212" i="27" s="1"/>
  <c r="I213" i="27" s="1"/>
  <c r="I214" i="27" s="1"/>
  <c r="I215" i="27" s="1"/>
  <c r="I216" i="27" s="1"/>
  <c r="I217" i="27" s="1"/>
  <c r="I218" i="27" s="1"/>
  <c r="I219" i="27" s="1"/>
  <c r="I220" i="27" s="1"/>
  <c r="I221" i="27" s="1"/>
  <c r="I222" i="27" s="1"/>
  <c r="I223" i="27" s="1"/>
  <c r="I224" i="27" s="1"/>
  <c r="I225" i="27" s="1"/>
  <c r="I226" i="27" s="1"/>
  <c r="I227" i="27" s="1"/>
  <c r="I228" i="27" s="1"/>
  <c r="I229" i="27" s="1"/>
  <c r="I230" i="27" s="1"/>
  <c r="I231" i="27" s="1"/>
  <c r="I232" i="27" s="1"/>
  <c r="G20" i="35"/>
  <c r="G27" i="37"/>
  <c r="G26" i="38"/>
  <c r="H27" i="37"/>
  <c r="B16" i="8" l="1"/>
  <c r="C14" i="8"/>
  <c r="G103" i="12" l="1"/>
  <c r="G114" i="12" s="1"/>
  <c r="L26" i="8" s="1"/>
  <c r="H101" i="12"/>
  <c r="H23" i="12"/>
  <c r="H32" i="12"/>
  <c r="H73" i="12"/>
  <c r="H22" i="12"/>
  <c r="H77" i="12"/>
  <c r="C13" i="8" l="1"/>
  <c r="H56" i="12" l="1"/>
  <c r="F27" i="37"/>
  <c r="E35" i="37" s="1"/>
  <c r="C12" i="8" l="1"/>
  <c r="G18" i="36" l="1"/>
  <c r="F18" i="36"/>
  <c r="E26" i="36" s="1"/>
  <c r="H18" i="36"/>
  <c r="H135" i="12"/>
  <c r="F141" i="12"/>
  <c r="F139" i="12"/>
  <c r="F137" i="12"/>
  <c r="F135" i="12"/>
  <c r="F134" i="12"/>
  <c r="F169" i="33" l="1"/>
  <c r="E177" i="33" s="1"/>
  <c r="L9" i="8" s="1"/>
  <c r="H169" i="33" l="1"/>
  <c r="E187" i="33" s="1"/>
  <c r="E188" i="33" s="1"/>
  <c r="G169" i="33"/>
  <c r="H223" i="32"/>
  <c r="E241" i="32" s="1"/>
  <c r="H258" i="31" l="1"/>
  <c r="C7" i="8"/>
  <c r="F223" i="32"/>
  <c r="E231" i="32" s="1"/>
  <c r="I40" i="48" l="1" a="1"/>
  <c r="I40" i="48" s="1"/>
  <c r="C6" i="8"/>
  <c r="F15" i="8"/>
  <c r="E270" i="30" l="1"/>
  <c r="E271" i="30" s="1"/>
  <c r="H99" i="12"/>
  <c r="H141" i="12"/>
  <c r="J6" i="48" l="1"/>
  <c r="J8" i="48"/>
  <c r="J9" i="48"/>
  <c r="J11" i="48"/>
  <c r="J12" i="48"/>
  <c r="J13" i="48"/>
  <c r="J14" i="48"/>
  <c r="J4" i="48"/>
  <c r="D23" i="48"/>
  <c r="D7" i="48" a="1"/>
  <c r="D7" i="48" s="1"/>
  <c r="J7" i="48" s="1"/>
  <c r="D5" i="48" a="1"/>
  <c r="D5" i="48" s="1"/>
  <c r="J5" i="48" s="1"/>
  <c r="D10" i="48" a="1"/>
  <c r="D10" i="48" s="1"/>
  <c r="J10" i="48" s="1"/>
  <c r="J15" i="48" l="1"/>
  <c r="H3" i="8" l="1"/>
  <c r="H92" i="12"/>
  <c r="H140" i="12" s="1"/>
  <c r="H87" i="12"/>
  <c r="H139" i="12" s="1"/>
  <c r="H138" i="12"/>
  <c r="H137" i="12"/>
  <c r="H64" i="12"/>
  <c r="H136" i="12" s="1"/>
  <c r="H134" i="12"/>
  <c r="H133" i="12"/>
  <c r="H16" i="12"/>
  <c r="H142" i="12" s="1"/>
  <c r="G141" i="12"/>
  <c r="N167" i="12"/>
  <c r="D33" i="48" l="1"/>
  <c r="I33" i="48" s="1"/>
  <c r="I34" i="48" s="1" a="1"/>
  <c r="I34" i="48" s="1"/>
  <c r="G21" i="48" l="1"/>
  <c r="G20" i="48"/>
  <c r="F21" i="48"/>
  <c r="F20" i="48"/>
  <c r="E21" i="48"/>
  <c r="E20" i="48"/>
  <c r="D18" i="48"/>
  <c r="D19" i="48"/>
  <c r="D21" i="48"/>
  <c r="D20" i="48"/>
  <c r="F19" i="48"/>
  <c r="G19" i="48"/>
  <c r="G18" i="48"/>
  <c r="D26" i="48" l="1"/>
  <c r="F26" i="48"/>
  <c r="E26" i="48"/>
  <c r="G26" i="48"/>
  <c r="I26" i="48" l="1"/>
  <c r="I27" i="48" s="1" a="1"/>
  <c r="I27" i="48" s="1"/>
  <c r="I37" i="48" s="1"/>
  <c r="I42" i="48" s="1"/>
  <c r="C11" i="8" l="1"/>
  <c r="C28" i="40" l="1"/>
  <c r="C29" i="40"/>
  <c r="C30" i="40"/>
  <c r="C31" i="40"/>
  <c r="C32" i="40"/>
  <c r="C33" i="40"/>
  <c r="C27" i="40"/>
  <c r="D33" i="40" l="1" a="1"/>
  <c r="D33" i="40" s="1"/>
  <c r="D31" i="40" a="1"/>
  <c r="D31" i="40" s="1"/>
  <c r="D32" i="40" a="1"/>
  <c r="D32" i="40" s="1"/>
  <c r="D30" i="40" a="1"/>
  <c r="D30" i="40" s="1"/>
  <c r="I28" i="40" a="1"/>
  <c r="I28" i="40" s="1"/>
  <c r="J28" i="40" s="1" a="1"/>
  <c r="J28" i="40" s="1"/>
  <c r="I27" i="40" a="1"/>
  <c r="I27" i="40" s="1"/>
  <c r="I29" i="40" l="1"/>
  <c r="J27" i="40" a="1"/>
  <c r="J27" i="40" s="1"/>
  <c r="J29" i="40" s="1"/>
  <c r="I30" i="40" l="1"/>
  <c r="G133" i="12" l="1"/>
  <c r="H15" i="12"/>
  <c r="G142" i="12" s="1"/>
  <c r="H53" i="12"/>
  <c r="H20" i="35" l="1"/>
  <c r="N166" i="12" l="1"/>
  <c r="I8" i="8" l="1"/>
  <c r="E266" i="31" l="1"/>
  <c r="L7" i="8" s="1"/>
  <c r="G135" i="12" l="1"/>
  <c r="D27" i="40" a="1"/>
  <c r="D27" i="40" s="1"/>
  <c r="D28" i="40" a="1"/>
  <c r="D28" i="40" s="1"/>
  <c r="D29" i="40" a="1"/>
  <c r="D29" i="40" s="1"/>
  <c r="D26" i="40" a="1"/>
  <c r="D26" i="40" s="1"/>
  <c r="C26" i="40"/>
  <c r="H30" i="12" l="1"/>
  <c r="H91" i="12"/>
  <c r="H86" i="12"/>
  <c r="H71" i="12"/>
  <c r="H63" i="12"/>
  <c r="E251" i="29" l="1"/>
  <c r="L5" i="8" s="1"/>
  <c r="C3" i="8" l="1"/>
  <c r="B3" i="40" l="1"/>
  <c r="D3" i="40" s="1"/>
  <c r="E12" i="8" l="1"/>
  <c r="I11" i="8" l="1"/>
  <c r="H11" i="8"/>
  <c r="F20" i="35"/>
  <c r="D11" i="8" l="1"/>
  <c r="E11" i="8"/>
  <c r="G134" i="12"/>
  <c r="N165" i="12" l="1"/>
  <c r="N161" i="12" l="1"/>
  <c r="N162" i="12"/>
  <c r="E254" i="28" l="1"/>
  <c r="L4" i="8" s="1"/>
  <c r="E240" i="27" l="1"/>
  <c r="N164" i="12" l="1"/>
  <c r="N163" i="12"/>
  <c r="H75" i="12"/>
  <c r="C4" i="40" l="1"/>
  <c r="C5" i="40" l="1"/>
  <c r="C6" i="40" l="1"/>
  <c r="C7" i="40" l="1"/>
  <c r="C8" i="40" l="1"/>
  <c r="G140" i="12"/>
  <c r="G139" i="12"/>
  <c r="G137" i="12"/>
  <c r="G136" i="12"/>
  <c r="C9" i="40" l="1"/>
  <c r="G233" i="27"/>
  <c r="C10" i="40" l="1"/>
  <c r="I14" i="8"/>
  <c r="H14" i="8"/>
  <c r="E14" i="8"/>
  <c r="D14" i="8"/>
  <c r="H26" i="38"/>
  <c r="I13" i="8"/>
  <c r="H13" i="8"/>
  <c r="E13" i="8"/>
  <c r="D13" i="8"/>
  <c r="L13" i="8"/>
  <c r="J14" i="8" l="1"/>
  <c r="J13" i="8"/>
  <c r="B13" i="40"/>
  <c r="C11" i="40"/>
  <c r="E45" i="38"/>
  <c r="F26" i="38"/>
  <c r="E34" i="38" s="1"/>
  <c r="L14" i="8" s="1"/>
  <c r="E46" i="37"/>
  <c r="D12" i="8"/>
  <c r="H12" i="8"/>
  <c r="I12" i="8"/>
  <c r="L12" i="8"/>
  <c r="E28" i="35"/>
  <c r="L11" i="8" s="1"/>
  <c r="I10" i="8"/>
  <c r="H10" i="8"/>
  <c r="C10" i="8"/>
  <c r="E10" i="8"/>
  <c r="D10" i="8"/>
  <c r="H18" i="34"/>
  <c r="E36" i="34" s="1"/>
  <c r="G18" i="34"/>
  <c r="F18" i="34"/>
  <c r="E26" i="34" s="1"/>
  <c r="L10" i="8" s="1"/>
  <c r="K13" i="8" l="1"/>
  <c r="M13" i="8" s="1"/>
  <c r="K14" i="8"/>
  <c r="M14" i="8" s="1"/>
  <c r="B12" i="40"/>
  <c r="J11" i="8"/>
  <c r="B11" i="40"/>
  <c r="B10" i="40"/>
  <c r="C12" i="40"/>
  <c r="B14" i="40"/>
  <c r="E39" i="35"/>
  <c r="E37" i="34"/>
  <c r="J10" i="8"/>
  <c r="H9" i="8"/>
  <c r="C9" i="8"/>
  <c r="I9" i="8"/>
  <c r="E9" i="8"/>
  <c r="D9" i="8"/>
  <c r="C8" i="8"/>
  <c r="H8" i="8"/>
  <c r="E8" i="8"/>
  <c r="D8" i="8"/>
  <c r="L8" i="8"/>
  <c r="H7" i="8"/>
  <c r="I7" i="8"/>
  <c r="E7" i="8"/>
  <c r="D7" i="8"/>
  <c r="E276" i="31"/>
  <c r="K10" i="8" l="1"/>
  <c r="M10" i="8" s="1"/>
  <c r="K11" i="8"/>
  <c r="M11" i="8" s="1"/>
  <c r="J7" i="8"/>
  <c r="K7" i="8" s="1"/>
  <c r="M7" i="8" s="1"/>
  <c r="B9" i="40"/>
  <c r="B8" i="40"/>
  <c r="B7" i="40"/>
  <c r="D7" i="40" s="1"/>
  <c r="C13" i="40"/>
  <c r="J8" i="8"/>
  <c r="E242" i="32"/>
  <c r="E277" i="31"/>
  <c r="I6" i="8"/>
  <c r="H6" i="8"/>
  <c r="E6" i="8"/>
  <c r="D6" i="8"/>
  <c r="S7" i="8" l="1"/>
  <c r="U7" i="8" s="1"/>
  <c r="V7" i="8" s="1" a="1"/>
  <c r="V7" i="8" s="1"/>
  <c r="O7" i="8" s="1"/>
  <c r="B6" i="40"/>
  <c r="D6" i="40" s="1"/>
  <c r="J9" i="8"/>
  <c r="S9" i="8" s="1"/>
  <c r="K8" i="8"/>
  <c r="M8" i="8" s="1"/>
  <c r="C14" i="40"/>
  <c r="E260" i="30"/>
  <c r="L6" i="8" s="1"/>
  <c r="L15" i="8" s="1"/>
  <c r="B5" i="40"/>
  <c r="D5" i="40" s="1"/>
  <c r="U9" i="8" l="1"/>
  <c r="U21" i="8" s="1"/>
  <c r="K9" i="8"/>
  <c r="M9" i="8" s="1"/>
  <c r="J6" i="8"/>
  <c r="S6" i="8" s="1"/>
  <c r="S15" i="8" s="1"/>
  <c r="V9" i="8" l="1" a="1"/>
  <c r="V9" i="8" s="1"/>
  <c r="O9" i="8" s="1"/>
  <c r="U6" i="8"/>
  <c r="K6" i="8"/>
  <c r="M6" i="8" s="1"/>
  <c r="V6" i="8" l="1" a="1"/>
  <c r="V6" i="8" s="1"/>
  <c r="O6" i="8" s="1"/>
  <c r="L21" i="8"/>
  <c r="H4" i="8"/>
  <c r="C4" i="8"/>
  <c r="I4" i="8"/>
  <c r="E4" i="8"/>
  <c r="D4" i="8"/>
  <c r="E264" i="28"/>
  <c r="E270" i="28" s="1"/>
  <c r="H233" i="27"/>
  <c r="E251" i="27" s="1"/>
  <c r="E258" i="27" s="1" a="1"/>
  <c r="E258" i="27" s="1"/>
  <c r="E271" i="28" l="1" a="1"/>
  <c r="E271" i="28" s="1"/>
  <c r="C15" i="8"/>
  <c r="B4" i="40"/>
  <c r="D4" i="40" s="1"/>
  <c r="J4" i="8"/>
  <c r="E265" i="28"/>
  <c r="S4" i="8" l="1"/>
  <c r="K4" i="8"/>
  <c r="M4" i="8" s="1"/>
  <c r="D15" i="40"/>
  <c r="U4" i="8" l="1"/>
  <c r="G138" i="12"/>
  <c r="V4" i="8" l="1" a="1"/>
  <c r="V4" i="8" s="1"/>
  <c r="O4" i="8" s="1"/>
  <c r="D3" i="8"/>
  <c r="D15" i="8" l="1"/>
  <c r="E252" i="27"/>
  <c r="J3" i="8" l="1"/>
  <c r="H15" i="8"/>
  <c r="I3" i="8"/>
  <c r="I15" i="8" s="1"/>
  <c r="E3" i="8" l="1"/>
  <c r="S3" i="8" s="1"/>
  <c r="F233" i="27"/>
  <c r="E241" i="27" s="1"/>
  <c r="U3" i="8" l="1"/>
  <c r="K3" i="8"/>
  <c r="G15" i="8" l="1"/>
  <c r="E15" i="8"/>
  <c r="V3" i="8" l="1" a="1"/>
  <c r="V3" i="8" s="1"/>
  <c r="O3" i="8" s="1"/>
  <c r="E242" i="27"/>
  <c r="L3" i="8" l="1"/>
  <c r="E254" i="27"/>
  <c r="G255" i="27" s="1"/>
  <c r="M3" i="8" l="1"/>
  <c r="I6" i="28"/>
  <c r="I7" i="28" s="1"/>
  <c r="I8" i="28" s="1"/>
  <c r="I9" i="28" s="1"/>
  <c r="I10" i="28" s="1"/>
  <c r="I11" i="28" s="1"/>
  <c r="I12" i="28" s="1"/>
  <c r="I13" i="28" s="1"/>
  <c r="I14" i="28" s="1"/>
  <c r="I15" i="28" s="1"/>
  <c r="I16" i="28" l="1"/>
  <c r="I17" i="28" s="1"/>
  <c r="I18" i="28" s="1"/>
  <c r="I19" i="28" s="1"/>
  <c r="I20" i="28" s="1"/>
  <c r="I21" i="28" s="1"/>
  <c r="I22" i="28" s="1"/>
  <c r="I23" i="28" s="1"/>
  <c r="I24" i="28" s="1"/>
  <c r="I25" i="28" s="1"/>
  <c r="I26" i="28" s="1"/>
  <c r="I27" i="28" s="1"/>
  <c r="I28" i="28" s="1"/>
  <c r="I29" i="28" s="1"/>
  <c r="I30" i="28" s="1"/>
  <c r="I31" i="28" s="1"/>
  <c r="I32" i="28" s="1"/>
  <c r="I33" i="28" s="1"/>
  <c r="I34" i="28" s="1"/>
  <c r="I35" i="28" s="1"/>
  <c r="I36" i="28" s="1"/>
  <c r="I37" i="28" s="1"/>
  <c r="I38" i="28" s="1"/>
  <c r="I39" i="28" s="1"/>
  <c r="I40" i="28" s="1"/>
  <c r="I41" i="28" s="1"/>
  <c r="I42" i="28" s="1"/>
  <c r="I43" i="28" s="1"/>
  <c r="I44" i="28" s="1"/>
  <c r="I45" i="28" s="1"/>
  <c r="I46" i="28" s="1"/>
  <c r="I47" i="28" s="1"/>
  <c r="I48" i="28" s="1"/>
  <c r="I49" i="28" s="1"/>
  <c r="I50" i="28" s="1"/>
  <c r="I51" i="28" s="1"/>
  <c r="I52" i="28" s="1"/>
  <c r="I53" i="28" s="1"/>
  <c r="I54" i="28" s="1"/>
  <c r="I55" i="28" s="1"/>
  <c r="I56" i="28" s="1"/>
  <c r="I57" i="28" s="1"/>
  <c r="I58" i="28" s="1"/>
  <c r="I59" i="28" s="1"/>
  <c r="I60" i="28" s="1"/>
  <c r="I61" i="28" s="1"/>
  <c r="I62" i="28" s="1"/>
  <c r="I63" i="28" s="1"/>
  <c r="I64" i="28" s="1"/>
  <c r="I65" i="28" s="1"/>
  <c r="I66" i="28" s="1"/>
  <c r="I67" i="28" s="1"/>
  <c r="I68" i="28" s="1"/>
  <c r="I69" i="28" s="1"/>
  <c r="I70" i="28" s="1"/>
  <c r="I71" i="28" s="1"/>
  <c r="I72" i="28" s="1"/>
  <c r="I73" i="28" s="1"/>
  <c r="I74" i="28" s="1"/>
  <c r="I75" i="28" s="1"/>
  <c r="I76" i="28" s="1"/>
  <c r="E253" i="28"/>
  <c r="E255" i="28" s="1"/>
  <c r="E267" i="28" s="1"/>
  <c r="I77" i="28" l="1"/>
  <c r="I78" i="28" s="1"/>
  <c r="I79" i="28" s="1"/>
  <c r="I80" i="28" s="1"/>
  <c r="I81" i="28" s="1"/>
  <c r="I82" i="28" s="1"/>
  <c r="I83" i="28" s="1"/>
  <c r="I84" i="28" s="1"/>
  <c r="I85" i="28" s="1"/>
  <c r="I86" i="28" s="1"/>
  <c r="I87" i="28" s="1"/>
  <c r="I88" i="28" s="1"/>
  <c r="I89" i="28" s="1"/>
  <c r="I90" i="28" s="1"/>
  <c r="I91" i="28" s="1"/>
  <c r="I92" i="28" s="1"/>
  <c r="I93" i="28" s="1"/>
  <c r="I94" i="28" s="1"/>
  <c r="I95" i="28" s="1"/>
  <c r="I96" i="28" s="1"/>
  <c r="I97" i="28" s="1"/>
  <c r="I98" i="28" s="1"/>
  <c r="I99" i="28" s="1"/>
  <c r="I100" i="28" s="1"/>
  <c r="I101" i="28" s="1"/>
  <c r="I102" i="28" s="1"/>
  <c r="I103" i="28" s="1"/>
  <c r="I104" i="28" s="1"/>
  <c r="I105" i="28" s="1"/>
  <c r="I7" i="29"/>
  <c r="I8" i="29" s="1"/>
  <c r="I9" i="29" s="1"/>
  <c r="I10" i="29" s="1"/>
  <c r="I11" i="29" s="1"/>
  <c r="I12" i="29" l="1"/>
  <c r="I13" i="29" s="1"/>
  <c r="I14" i="29" s="1"/>
  <c r="I15" i="29" s="1"/>
  <c r="I16" i="29" s="1"/>
  <c r="I17" i="29" s="1"/>
  <c r="I18" i="29" s="1"/>
  <c r="I19" i="29" s="1"/>
  <c r="I20" i="29" s="1"/>
  <c r="I21" i="29" s="1"/>
  <c r="I22" i="29" s="1"/>
  <c r="I23" i="29" s="1"/>
  <c r="I24" i="29" s="1"/>
  <c r="I25" i="29" s="1"/>
  <c r="I26" i="29" s="1"/>
  <c r="I27" i="29" s="1"/>
  <c r="I28" i="29" s="1"/>
  <c r="I29" i="29" s="1"/>
  <c r="I30" i="29" s="1"/>
  <c r="I31" i="29" s="1"/>
  <c r="I32" i="29" s="1"/>
  <c r="I33" i="29" s="1"/>
  <c r="I34" i="29" s="1"/>
  <c r="I35" i="29" s="1"/>
  <c r="I36" i="29" s="1"/>
  <c r="I37" i="29" s="1"/>
  <c r="I38" i="29" s="1"/>
  <c r="I39" i="29" s="1"/>
  <c r="I40" i="29" s="1"/>
  <c r="I41" i="29" s="1"/>
  <c r="I42" i="29" s="1"/>
  <c r="I43" i="29" s="1"/>
  <c r="I44" i="29" s="1"/>
  <c r="I45" i="29" s="1"/>
  <c r="I46" i="29" s="1"/>
  <c r="I47" i="29" s="1"/>
  <c r="I48" i="29" s="1"/>
  <c r="I49" i="29" s="1"/>
  <c r="I50" i="29" s="1"/>
  <c r="I51" i="29" s="1"/>
  <c r="I52" i="29" s="1"/>
  <c r="I53" i="29" s="1"/>
  <c r="I54" i="29" s="1"/>
  <c r="I55" i="29" s="1"/>
  <c r="I56" i="29" s="1"/>
  <c r="I57" i="29" s="1"/>
  <c r="I58" i="29" s="1"/>
  <c r="I59" i="29" s="1"/>
  <c r="I60" i="29" s="1"/>
  <c r="I61" i="29" s="1"/>
  <c r="I62" i="29" s="1"/>
  <c r="I63" i="29" s="1"/>
  <c r="I64" i="29" s="1"/>
  <c r="I65" i="29" s="1"/>
  <c r="I66" i="29" s="1"/>
  <c r="I67" i="29" s="1"/>
  <c r="I68" i="29" s="1"/>
  <c r="I69" i="29" s="1"/>
  <c r="I70" i="29" s="1"/>
  <c r="I71" i="29" s="1"/>
  <c r="I72" i="29" s="1"/>
  <c r="I73" i="29" s="1"/>
  <c r="I74" i="29" s="1"/>
  <c r="I75" i="29" s="1"/>
  <c r="I76" i="29" s="1"/>
  <c r="I77" i="29" s="1"/>
  <c r="I78" i="29" s="1"/>
  <c r="I79" i="29" s="1"/>
  <c r="I80" i="29" s="1"/>
  <c r="I81" i="29" s="1"/>
  <c r="I82" i="29" s="1"/>
  <c r="I83" i="29" s="1"/>
  <c r="I84" i="29" s="1"/>
  <c r="I85" i="29" s="1"/>
  <c r="I86" i="29" s="1"/>
  <c r="I87" i="29" s="1"/>
  <c r="I88" i="29" s="1"/>
  <c r="I89" i="29" s="1"/>
  <c r="I90" i="29" s="1"/>
  <c r="I91" i="29" s="1"/>
  <c r="I92" i="29" s="1"/>
  <c r="I93" i="29" s="1"/>
  <c r="I94" i="29" s="1"/>
  <c r="I95" i="29" s="1"/>
  <c r="I96" i="29" s="1"/>
  <c r="I97" i="29" s="1"/>
  <c r="I98" i="29" s="1"/>
  <c r="I99" i="29" s="1"/>
  <c r="I100" i="29" s="1"/>
  <c r="I101" i="29" s="1"/>
  <c r="I102" i="29" s="1"/>
  <c r="I103" i="29" s="1"/>
  <c r="I104" i="29" s="1"/>
  <c r="I105" i="29" s="1"/>
  <c r="I106" i="29" s="1"/>
  <c r="I107" i="29" s="1"/>
  <c r="I108" i="29" s="1"/>
  <c r="I109" i="29" s="1"/>
  <c r="I110" i="29" s="1"/>
  <c r="I111" i="29" s="1"/>
  <c r="I112" i="29" s="1"/>
  <c r="I106" i="28"/>
  <c r="I107" i="28" s="1"/>
  <c r="I108" i="28" s="1"/>
  <c r="I109" i="28" s="1"/>
  <c r="I110" i="28" s="1"/>
  <c r="I111" i="28" s="1"/>
  <c r="I112" i="28" s="1"/>
  <c r="I113" i="28" s="1"/>
  <c r="E250" i="29"/>
  <c r="E252" i="29" s="1"/>
  <c r="I113" i="29" l="1"/>
  <c r="I114" i="29" s="1"/>
  <c r="I115" i="29" s="1"/>
  <c r="I116" i="29" s="1"/>
  <c r="I117" i="29" s="1"/>
  <c r="I118" i="29" s="1"/>
  <c r="I119" i="29" s="1"/>
  <c r="I120" i="29" s="1"/>
  <c r="I121" i="29" s="1"/>
  <c r="I122" i="29" s="1"/>
  <c r="I123" i="29" s="1"/>
  <c r="I124" i="29" s="1"/>
  <c r="I125" i="29" s="1"/>
  <c r="I126" i="29" s="1"/>
  <c r="I127" i="29" s="1"/>
  <c r="I128" i="29" s="1"/>
  <c r="I129" i="29" s="1"/>
  <c r="I130" i="29" s="1"/>
  <c r="I131" i="29" s="1"/>
  <c r="I132" i="29" s="1"/>
  <c r="I133" i="29" s="1"/>
  <c r="I134" i="29" s="1"/>
  <c r="I135" i="29" s="1"/>
  <c r="I136" i="29" s="1"/>
  <c r="I137" i="29" s="1"/>
  <c r="I138" i="29" s="1"/>
  <c r="I139" i="29" s="1"/>
  <c r="I140" i="29" s="1"/>
  <c r="I141" i="29" s="1"/>
  <c r="I142" i="29" s="1"/>
  <c r="I143" i="29" s="1"/>
  <c r="I144" i="29" s="1"/>
  <c r="I145" i="29" s="1"/>
  <c r="I146" i="29" s="1"/>
  <c r="I147" i="29" s="1"/>
  <c r="I148" i="29" s="1"/>
  <c r="I149" i="29" s="1"/>
  <c r="I150" i="29" s="1"/>
  <c r="I151" i="29" s="1"/>
  <c r="I152" i="29" s="1"/>
  <c r="I153" i="29" s="1"/>
  <c r="I154" i="29" s="1"/>
  <c r="I155" i="29" s="1"/>
  <c r="I156" i="29" s="1"/>
  <c r="I157" i="29" s="1"/>
  <c r="I158" i="29" s="1"/>
  <c r="I159" i="29" s="1"/>
  <c r="I160" i="29" s="1"/>
  <c r="I161" i="29" s="1"/>
  <c r="I162" i="29" s="1"/>
  <c r="I163" i="29" s="1"/>
  <c r="I164" i="29" s="1"/>
  <c r="I165" i="29" s="1"/>
  <c r="I166" i="29" s="1"/>
  <c r="I167" i="29" s="1"/>
  <c r="I168" i="29" s="1"/>
  <c r="I169" i="29" s="1"/>
  <c r="I170" i="29" s="1"/>
  <c r="I171" i="29" s="1"/>
  <c r="I172" i="29" s="1"/>
  <c r="I173" i="29" s="1"/>
  <c r="I174" i="29" s="1"/>
  <c r="I175" i="29" s="1"/>
  <c r="I176" i="29" s="1"/>
  <c r="I177" i="29" s="1"/>
  <c r="I178" i="29" s="1"/>
  <c r="I179" i="29" s="1"/>
  <c r="I180" i="29" s="1"/>
  <c r="I181" i="29" s="1"/>
  <c r="I182" i="29" s="1"/>
  <c r="I183" i="29" s="1"/>
  <c r="I184" i="29" s="1"/>
  <c r="I185" i="29" s="1"/>
  <c r="I186" i="29" s="1"/>
  <c r="I187" i="29" s="1"/>
  <c r="I188" i="29" s="1"/>
  <c r="I189" i="29" s="1"/>
  <c r="I190" i="29" s="1"/>
  <c r="I191" i="29" s="1"/>
  <c r="I192" i="29" s="1"/>
  <c r="I193" i="29" s="1"/>
  <c r="I194" i="29" s="1"/>
  <c r="I195" i="29" s="1"/>
  <c r="I196" i="29" s="1"/>
  <c r="I197" i="29" s="1"/>
  <c r="I198" i="29" s="1"/>
  <c r="I199" i="29" s="1"/>
  <c r="I200" i="29" s="1"/>
  <c r="I201" i="29" s="1"/>
  <c r="I202" i="29" s="1"/>
  <c r="I203" i="29" s="1"/>
  <c r="I204" i="29" s="1"/>
  <c r="I205" i="29" s="1"/>
  <c r="I206" i="29" s="1"/>
  <c r="I207" i="29" s="1"/>
  <c r="I208" i="29" s="1"/>
  <c r="I209" i="29" s="1"/>
  <c r="I210" i="29" s="1"/>
  <c r="I211" i="29" s="1"/>
  <c r="I212" i="29" s="1"/>
  <c r="I213" i="29" s="1"/>
  <c r="I214" i="29" s="1"/>
  <c r="I215" i="29" s="1"/>
  <c r="I216" i="29" s="1"/>
  <c r="I217" i="29" s="1"/>
  <c r="I218" i="29" s="1"/>
  <c r="I219" i="29" s="1"/>
  <c r="I220" i="29" s="1"/>
  <c r="I221" i="29" s="1"/>
  <c r="I222" i="29" s="1"/>
  <c r="I223" i="29" s="1"/>
  <c r="I224" i="29" s="1"/>
  <c r="I225" i="29" s="1"/>
  <c r="I226" i="29" s="1"/>
  <c r="I227" i="29" s="1"/>
  <c r="I228" i="29" s="1"/>
  <c r="I114" i="28"/>
  <c r="I115" i="28" s="1"/>
  <c r="I116" i="28" s="1"/>
  <c r="I117" i="28" s="1"/>
  <c r="I118" i="28" s="1"/>
  <c r="I119" i="28" s="1"/>
  <c r="I120" i="28" s="1"/>
  <c r="I121" i="28" s="1"/>
  <c r="I122" i="28" s="1"/>
  <c r="I123" i="28" s="1"/>
  <c r="I124" i="28" s="1"/>
  <c r="I125" i="28" s="1"/>
  <c r="I126" i="28" s="1"/>
  <c r="I127" i="28" s="1"/>
  <c r="I128" i="28" s="1"/>
  <c r="I129" i="28" s="1"/>
  <c r="I130" i="28" s="1"/>
  <c r="I131" i="28" s="1"/>
  <c r="I132" i="28" s="1"/>
  <c r="I133" i="28" s="1"/>
  <c r="I134" i="28" s="1"/>
  <c r="I135" i="28" s="1"/>
  <c r="I136" i="28" s="1"/>
  <c r="I137" i="28" s="1"/>
  <c r="I138" i="28" s="1"/>
  <c r="I139" i="28" s="1"/>
  <c r="I140" i="28" s="1"/>
  <c r="I141" i="28" s="1"/>
  <c r="I142" i="28" s="1"/>
  <c r="I143" i="28" s="1"/>
  <c r="I144" i="28" s="1"/>
  <c r="I145" i="28" s="1"/>
  <c r="I146" i="28" s="1"/>
  <c r="I147" i="28" s="1"/>
  <c r="I148" i="28" s="1"/>
  <c r="I149" i="28" s="1"/>
  <c r="I150" i="28" s="1"/>
  <c r="I151" i="28" s="1"/>
  <c r="I152" i="28" s="1"/>
  <c r="I153" i="28" s="1"/>
  <c r="I154" i="28" s="1"/>
  <c r="I155" i="28" s="1"/>
  <c r="I156" i="28" s="1"/>
  <c r="I157" i="28" s="1"/>
  <c r="I158" i="28" s="1"/>
  <c r="I159" i="28" s="1"/>
  <c r="I160" i="28" s="1"/>
  <c r="I161" i="28" s="1"/>
  <c r="I162" i="28" s="1"/>
  <c r="I163" i="28" s="1"/>
  <c r="I164" i="28" s="1"/>
  <c r="I165" i="28" s="1"/>
  <c r="I166" i="28" s="1"/>
  <c r="I167" i="28" s="1"/>
  <c r="I168" i="28" s="1"/>
  <c r="I169" i="28" s="1"/>
  <c r="I170" i="28" s="1"/>
  <c r="I171" i="28" s="1"/>
  <c r="I172" i="28" s="1"/>
  <c r="I173" i="28" s="1"/>
  <c r="I174" i="28" s="1"/>
  <c r="I175" i="28" s="1"/>
  <c r="I176" i="28" s="1"/>
  <c r="I177" i="28" s="1"/>
  <c r="I178" i="28" s="1"/>
  <c r="I179" i="28" s="1"/>
  <c r="K5" i="8"/>
  <c r="K15" i="8" s="1"/>
  <c r="L16" i="8" s="1"/>
  <c r="E264" i="29"/>
  <c r="G265" i="29" s="1"/>
  <c r="Q20" i="8" l="1" a="1"/>
  <c r="Q20" i="8" s="1"/>
  <c r="Q26" i="8"/>
  <c r="L22" i="8" s="1"/>
  <c r="Q21" i="8" s="1"/>
  <c r="I180" i="28"/>
  <c r="I181" i="28" s="1"/>
  <c r="I182" i="28" s="1"/>
  <c r="I183" i="28" s="1"/>
  <c r="I184" i="28" s="1"/>
  <c r="I185" i="28" s="1"/>
  <c r="I186" i="28" s="1"/>
  <c r="I187" i="28" s="1"/>
  <c r="I188" i="28" s="1"/>
  <c r="I189" i="28" s="1"/>
  <c r="I190" i="28" s="1"/>
  <c r="I191" i="28" s="1"/>
  <c r="I192" i="28" s="1"/>
  <c r="I193" i="28" s="1"/>
  <c r="I194" i="28" s="1"/>
  <c r="I195" i="28" s="1"/>
  <c r="I196" i="28" s="1"/>
  <c r="I197" i="28" s="1"/>
  <c r="I198" i="28" s="1"/>
  <c r="I199" i="28" s="1"/>
  <c r="I200" i="28" s="1"/>
  <c r="I201" i="28" s="1"/>
  <c r="I202" i="28" s="1"/>
  <c r="I203" i="28" s="1"/>
  <c r="I204" i="28" s="1"/>
  <c r="I205" i="28" s="1"/>
  <c r="I206" i="28" s="1"/>
  <c r="I207" i="28" s="1"/>
  <c r="I208" i="28" s="1"/>
  <c r="I209" i="28" s="1"/>
  <c r="I210" i="28" s="1"/>
  <c r="I211" i="28" s="1"/>
  <c r="I212" i="28" s="1"/>
  <c r="I213" i="28" s="1"/>
  <c r="I214" i="28" s="1"/>
  <c r="I215" i="28" s="1"/>
  <c r="I216" i="28" s="1"/>
  <c r="I217" i="28" s="1"/>
  <c r="I218" i="28" s="1"/>
  <c r="I219" i="28" s="1"/>
  <c r="I220" i="28" s="1"/>
  <c r="I221" i="28" s="1"/>
  <c r="I222" i="28" s="1"/>
  <c r="I223" i="28" s="1"/>
  <c r="I224" i="28" s="1"/>
  <c r="I225" i="28" s="1"/>
  <c r="I226" i="28" s="1"/>
  <c r="I227" i="28" s="1"/>
  <c r="I228" i="28" s="1"/>
  <c r="I229" i="28" s="1"/>
  <c r="I230" i="28" s="1"/>
  <c r="I231" i="28" s="1"/>
  <c r="I7" i="30"/>
  <c r="I8" i="30" s="1"/>
  <c r="I9" i="30" s="1"/>
  <c r="I10" i="30" s="1"/>
  <c r="I11" i="30" s="1"/>
  <c r="I12" i="30" s="1"/>
  <c r="I13" i="30" s="1"/>
  <c r="I14" i="30" s="1"/>
  <c r="I15" i="30" s="1"/>
  <c r="I16" i="30" s="1"/>
  <c r="I17" i="30" s="1"/>
  <c r="I18" i="30" s="1"/>
  <c r="I19" i="30" s="1"/>
  <c r="I20" i="30" s="1"/>
  <c r="I21" i="30" s="1"/>
  <c r="I22" i="30" s="1"/>
  <c r="I23" i="30" s="1"/>
  <c r="I24" i="30" s="1"/>
  <c r="I25" i="30" s="1"/>
  <c r="I26" i="30" s="1"/>
  <c r="I27" i="30" s="1"/>
  <c r="I28" i="30" s="1"/>
  <c r="I29" i="30" s="1"/>
  <c r="I30" i="30" s="1"/>
  <c r="I31" i="30" s="1"/>
  <c r="I32" i="30" s="1"/>
  <c r="I33" i="30" s="1"/>
  <c r="I34" i="30" s="1"/>
  <c r="I35" i="30" s="1"/>
  <c r="I36" i="30" s="1"/>
  <c r="I37" i="30" s="1"/>
  <c r="I38" i="30" s="1"/>
  <c r="I39" i="30" s="1"/>
  <c r="I40" i="30" s="1"/>
  <c r="I41" i="30" s="1"/>
  <c r="I42" i="30" s="1"/>
  <c r="I43" i="30" s="1"/>
  <c r="I44" i="30" s="1"/>
  <c r="I45" i="30" s="1"/>
  <c r="I46" i="30" s="1"/>
  <c r="I47" i="30" s="1"/>
  <c r="I48" i="30" s="1"/>
  <c r="I49" i="30" s="1"/>
  <c r="I50" i="30" s="1"/>
  <c r="I51" i="30" s="1"/>
  <c r="I52" i="30" s="1"/>
  <c r="I53" i="30" s="1"/>
  <c r="I54" i="30" s="1"/>
  <c r="I55" i="30" s="1"/>
  <c r="I56" i="30" s="1"/>
  <c r="I57" i="30" s="1"/>
  <c r="I58" i="30" s="1"/>
  <c r="I59" i="30" s="1"/>
  <c r="I60" i="30" s="1"/>
  <c r="I61" i="30" s="1"/>
  <c r="I62" i="30" s="1"/>
  <c r="I63" i="30" s="1"/>
  <c r="I64" i="30" s="1"/>
  <c r="I65" i="30" s="1"/>
  <c r="I66" i="30" s="1"/>
  <c r="I67" i="30" s="1"/>
  <c r="I68" i="30" s="1"/>
  <c r="I69" i="30" s="1"/>
  <c r="I70" i="30" s="1"/>
  <c r="I71" i="30" s="1"/>
  <c r="I72" i="30" s="1"/>
  <c r="I73" i="30" s="1"/>
  <c r="I74" i="30" s="1"/>
  <c r="I75" i="30" s="1"/>
  <c r="I76" i="30" s="1"/>
  <c r="I77" i="30" s="1"/>
  <c r="I78" i="30" s="1"/>
  <c r="I79" i="30" s="1"/>
  <c r="I80" i="30" s="1"/>
  <c r="I81" i="30" s="1"/>
  <c r="I82" i="30" s="1"/>
  <c r="I83" i="30" s="1"/>
  <c r="I84" i="30" s="1"/>
  <c r="I85" i="30" s="1"/>
  <c r="I86" i="30" s="1"/>
  <c r="I87" i="30" s="1"/>
  <c r="I88" i="30" s="1"/>
  <c r="I89" i="30" s="1"/>
  <c r="I90" i="30" s="1"/>
  <c r="I91" i="30" s="1"/>
  <c r="I92" i="30" s="1"/>
  <c r="I93" i="30" s="1"/>
  <c r="I94" i="30" s="1"/>
  <c r="I95" i="30" s="1"/>
  <c r="I96" i="30" s="1"/>
  <c r="I97" i="30" s="1"/>
  <c r="I98" i="30" s="1"/>
  <c r="I99" i="30" s="1"/>
  <c r="I100" i="30" s="1"/>
  <c r="I101" i="30" s="1"/>
  <c r="I102" i="30" s="1"/>
  <c r="I103" i="30" s="1"/>
  <c r="I104" i="30" s="1"/>
  <c r="I105" i="30" s="1"/>
  <c r="I106" i="30" s="1"/>
  <c r="I107" i="30" s="1"/>
  <c r="I108" i="30" s="1"/>
  <c r="I109" i="30" s="1"/>
  <c r="I110" i="30" s="1"/>
  <c r="I111" i="30" s="1"/>
  <c r="I112" i="30" s="1"/>
  <c r="I113" i="30" s="1"/>
  <c r="I114" i="30" s="1"/>
  <c r="I115" i="30" s="1"/>
  <c r="I116" i="30" s="1"/>
  <c r="I117" i="30" s="1"/>
  <c r="I118" i="30" s="1"/>
  <c r="I119" i="30" s="1"/>
  <c r="I120" i="30" s="1"/>
  <c r="I121" i="30" s="1"/>
  <c r="I122" i="30" s="1"/>
  <c r="I123" i="30" s="1"/>
  <c r="I124" i="30" s="1"/>
  <c r="I125" i="30" s="1"/>
  <c r="I126" i="30" s="1"/>
  <c r="I127" i="30" s="1"/>
  <c r="I128" i="30" s="1"/>
  <c r="I129" i="30" s="1"/>
  <c r="I130" i="30" s="1"/>
  <c r="I131" i="30" s="1"/>
  <c r="I132" i="30" s="1"/>
  <c r="I133" i="30" s="1"/>
  <c r="I134" i="30" s="1"/>
  <c r="I135" i="30" s="1"/>
  <c r="I136" i="30" s="1"/>
  <c r="I137" i="30" s="1"/>
  <c r="I138" i="30" s="1"/>
  <c r="I139" i="30" s="1"/>
  <c r="I140" i="30" s="1"/>
  <c r="I141" i="30" s="1"/>
  <c r="I142" i="30" s="1"/>
  <c r="I143" i="30" s="1"/>
  <c r="I144" i="30" s="1"/>
  <c r="I145" i="30" s="1"/>
  <c r="I146" i="30" s="1"/>
  <c r="I147" i="30" s="1"/>
  <c r="I148" i="30" s="1"/>
  <c r="I149" i="30" s="1"/>
  <c r="I150" i="30" s="1"/>
  <c r="I151" i="30" s="1"/>
  <c r="I152" i="30" s="1"/>
  <c r="I153" i="30" s="1"/>
  <c r="I154" i="30" s="1"/>
  <c r="I155" i="30" s="1"/>
  <c r="I156" i="30" s="1"/>
  <c r="I157" i="30" s="1"/>
  <c r="I158" i="30" s="1"/>
  <c r="I159" i="30" s="1"/>
  <c r="I160" i="30" s="1"/>
  <c r="I161" i="30" s="1"/>
  <c r="I162" i="30" s="1"/>
  <c r="I163" i="30" s="1"/>
  <c r="I164" i="30" s="1"/>
  <c r="I165" i="30" s="1"/>
  <c r="I166" i="30" s="1"/>
  <c r="I167" i="30" s="1"/>
  <c r="I168" i="30" s="1"/>
  <c r="I169" i="30" s="1"/>
  <c r="I170" i="30" s="1"/>
  <c r="I171" i="30" s="1"/>
  <c r="I172" i="30" s="1"/>
  <c r="I173" i="30" s="1"/>
  <c r="I174" i="30" s="1"/>
  <c r="I175" i="30" s="1"/>
  <c r="I176" i="30" s="1"/>
  <c r="I177" i="30" s="1"/>
  <c r="I178" i="30" s="1"/>
  <c r="I179" i="30" s="1"/>
  <c r="I180" i="30" s="1"/>
  <c r="I181" i="30" s="1"/>
  <c r="I182" i="30" s="1"/>
  <c r="I183" i="30" s="1"/>
  <c r="I184" i="30" s="1"/>
  <c r="I185" i="30" s="1"/>
  <c r="I186" i="30" s="1"/>
  <c r="I187" i="30" s="1"/>
  <c r="I188" i="30" s="1"/>
  <c r="I189" i="30" s="1"/>
  <c r="I190" i="30" s="1"/>
  <c r="I191" i="30" s="1"/>
  <c r="I192" i="30" s="1"/>
  <c r="I193" i="30" s="1"/>
  <c r="I194" i="30" s="1"/>
  <c r="I195" i="30" s="1"/>
  <c r="I196" i="30" s="1"/>
  <c r="I197" i="30" s="1"/>
  <c r="I198" i="30" s="1"/>
  <c r="I199" i="30" s="1"/>
  <c r="I200" i="30" s="1"/>
  <c r="I201" i="30" s="1"/>
  <c r="I202" i="30" s="1"/>
  <c r="I203" i="30" s="1"/>
  <c r="I204" i="30" s="1"/>
  <c r="I205" i="30" s="1"/>
  <c r="I206" i="30" s="1"/>
  <c r="I207" i="30" s="1"/>
  <c r="I208" i="30" s="1"/>
  <c r="I209" i="30" s="1"/>
  <c r="I210" i="30" s="1"/>
  <c r="I211" i="30" s="1"/>
  <c r="I212" i="30" s="1"/>
  <c r="I213" i="30" s="1"/>
  <c r="I214" i="30" s="1"/>
  <c r="I215" i="30" s="1"/>
  <c r="I216" i="30" s="1"/>
  <c r="I217" i="30" s="1"/>
  <c r="I218" i="30" s="1"/>
  <c r="I219" i="30" s="1"/>
  <c r="I220" i="30" s="1"/>
  <c r="I221" i="30" s="1"/>
  <c r="I222" i="30" s="1"/>
  <c r="I223" i="30" s="1"/>
  <c r="I224" i="30" s="1"/>
  <c r="I225" i="30" s="1"/>
  <c r="I226" i="30" s="1"/>
  <c r="I227" i="30" s="1"/>
  <c r="I228" i="30" s="1"/>
  <c r="I229" i="30" s="1"/>
  <c r="I230" i="30" s="1"/>
  <c r="I231" i="30" s="1"/>
  <c r="I232" i="30" s="1"/>
  <c r="I233" i="30" s="1"/>
  <c r="I234" i="30" s="1"/>
  <c r="I235" i="30" s="1"/>
  <c r="I236" i="30" s="1"/>
  <c r="I237" i="30" s="1"/>
  <c r="I238" i="30" s="1"/>
  <c r="I239" i="30" s="1"/>
  <c r="I240" i="30" s="1"/>
  <c r="I241" i="30" s="1"/>
  <c r="I242" i="30" s="1"/>
  <c r="I243" i="30" s="1"/>
  <c r="I244" i="30" s="1"/>
  <c r="I245" i="30" s="1"/>
  <c r="I246" i="30" s="1"/>
  <c r="I247" i="30" s="1"/>
  <c r="I248" i="30" s="1"/>
  <c r="I249" i="30" s="1"/>
  <c r="I250" i="30" s="1"/>
  <c r="I251" i="30" s="1"/>
  <c r="M5" i="8"/>
  <c r="Q27" i="8" l="1"/>
  <c r="I232" i="28"/>
  <c r="I233" i="28" s="1"/>
  <c r="I234" i="28" s="1"/>
  <c r="I235" i="28" s="1"/>
  <c r="I236" i="28" s="1"/>
  <c r="I237" i="28" s="1"/>
  <c r="I238" i="28" s="1"/>
  <c r="I239" i="28" s="1"/>
  <c r="I240" i="28" s="1"/>
  <c r="I241" i="28" s="1"/>
  <c r="I242" i="28" s="1"/>
  <c r="I243" i="28" s="1"/>
  <c r="I244" i="28" s="1"/>
  <c r="I245" i="28" s="1"/>
  <c r="G268" i="28" s="1"/>
  <c r="E259" i="30"/>
  <c r="E261" i="30" s="1"/>
  <c r="E273" i="30" s="1"/>
  <c r="G274" i="30" s="1"/>
  <c r="I7" i="31" l="1"/>
  <c r="I8" i="31" s="1"/>
  <c r="I9" i="31" s="1"/>
  <c r="I10" i="31" s="1"/>
  <c r="I11" i="31" s="1"/>
  <c r="I12" i="31" s="1"/>
  <c r="I13" i="31" s="1"/>
  <c r="I14" i="31" s="1"/>
  <c r="I15" i="31" s="1"/>
  <c r="I16" i="31" s="1"/>
  <c r="I17" i="31" s="1"/>
  <c r="I18" i="31" s="1"/>
  <c r="I19" i="31" s="1"/>
  <c r="I20" i="31" s="1"/>
  <c r="I21" i="31" s="1"/>
  <c r="I22" i="31" s="1"/>
  <c r="I23" i="31" s="1"/>
  <c r="I24" i="31" s="1"/>
  <c r="I25" i="31" s="1"/>
  <c r="I26" i="31" s="1"/>
  <c r="I27" i="31" s="1"/>
  <c r="I28" i="31" s="1"/>
  <c r="I29" i="31" s="1"/>
  <c r="I30" i="31" s="1"/>
  <c r="I31" i="31" s="1"/>
  <c r="I32" i="31" s="1"/>
  <c r="I33" i="31" s="1"/>
  <c r="I34" i="31" s="1"/>
  <c r="I35" i="31" s="1"/>
  <c r="I36" i="31" s="1"/>
  <c r="I37" i="31" s="1"/>
  <c r="I38" i="31" s="1"/>
  <c r="I39" i="31" s="1"/>
  <c r="I40" i="31" s="1"/>
  <c r="I41" i="31" s="1"/>
  <c r="I42" i="31" s="1"/>
  <c r="I43" i="31" s="1"/>
  <c r="I44" i="31" s="1"/>
  <c r="I45" i="31" s="1"/>
  <c r="I46" i="31" s="1"/>
  <c r="I47" i="31" s="1"/>
  <c r="I48" i="31" s="1"/>
  <c r="I49" i="31" s="1"/>
  <c r="I50" i="31" s="1"/>
  <c r="I51" i="31" s="1"/>
  <c r="I52" i="31" s="1"/>
  <c r="I53" i="31" s="1"/>
  <c r="I54" i="31" s="1"/>
  <c r="I55" i="31" s="1"/>
  <c r="I56" i="31" s="1"/>
  <c r="I57" i="31" s="1"/>
  <c r="I58" i="31" s="1"/>
  <c r="I59" i="31" s="1"/>
  <c r="I60" i="31" s="1"/>
  <c r="I61" i="31" s="1"/>
  <c r="I62" i="31" s="1"/>
  <c r="I63" i="31" s="1"/>
  <c r="I64" i="31" s="1"/>
  <c r="I65" i="31" s="1"/>
  <c r="I66" i="31" s="1"/>
  <c r="I67" i="31" s="1"/>
  <c r="I68" i="31" s="1"/>
  <c r="I69" i="31" s="1"/>
  <c r="I70" i="31" s="1"/>
  <c r="I71" i="31" s="1"/>
  <c r="I72" i="31" s="1"/>
  <c r="I73" i="31" s="1"/>
  <c r="I74" i="31" s="1"/>
  <c r="I75" i="31" s="1"/>
  <c r="I76" i="31" s="1"/>
  <c r="I77" i="31" s="1"/>
  <c r="I78" i="31" s="1"/>
  <c r="I79" i="31" s="1"/>
  <c r="I80" i="31" s="1"/>
  <c r="I81" i="31" s="1"/>
  <c r="I82" i="31" s="1"/>
  <c r="I83" i="31" s="1"/>
  <c r="I84" i="31" s="1"/>
  <c r="I85" i="31" s="1"/>
  <c r="I86" i="31" s="1"/>
  <c r="I87" i="31" s="1"/>
  <c r="I88" i="31" s="1"/>
  <c r="I89" i="31" s="1"/>
  <c r="I90" i="31" s="1"/>
  <c r="I91" i="31" s="1"/>
  <c r="I92" i="31" s="1"/>
  <c r="I93" i="31" s="1"/>
  <c r="I94" i="31" s="1"/>
  <c r="I95" i="31" s="1"/>
  <c r="I96" i="31" s="1"/>
  <c r="I97" i="31" s="1"/>
  <c r="I98" i="31" s="1"/>
  <c r="I99" i="31" s="1"/>
  <c r="I100" i="31" s="1"/>
  <c r="I101" i="31" s="1"/>
  <c r="I102" i="31" s="1"/>
  <c r="I103" i="31" s="1"/>
  <c r="I104" i="31" s="1"/>
  <c r="I105" i="31" s="1"/>
  <c r="I106" i="31" s="1"/>
  <c r="I107" i="31" s="1"/>
  <c r="I108" i="31" s="1"/>
  <c r="I109" i="31" s="1"/>
  <c r="I110" i="31" s="1"/>
  <c r="I111" i="31" s="1"/>
  <c r="I112" i="31" s="1"/>
  <c r="I113" i="31" s="1"/>
  <c r="I114" i="31" s="1"/>
  <c r="I115" i="31" s="1"/>
  <c r="I116" i="31" s="1"/>
  <c r="I117" i="31" s="1"/>
  <c r="I118" i="31" s="1"/>
  <c r="I119" i="31" s="1"/>
  <c r="I120" i="31" s="1"/>
  <c r="I121" i="31" s="1"/>
  <c r="I122" i="31" s="1"/>
  <c r="I123" i="31" s="1"/>
  <c r="I124" i="31" s="1"/>
  <c r="I125" i="31" s="1"/>
  <c r="I126" i="31" s="1"/>
  <c r="I127" i="31" s="1"/>
  <c r="I128" i="31" s="1"/>
  <c r="I129" i="31" s="1"/>
  <c r="I130" i="31" s="1"/>
  <c r="I131" i="31" s="1"/>
  <c r="I132" i="31" s="1"/>
  <c r="I133" i="31" s="1"/>
  <c r="I134" i="31" s="1"/>
  <c r="I135" i="31" s="1"/>
  <c r="I136" i="31" s="1"/>
  <c r="I137" i="31" s="1"/>
  <c r="I138" i="31" s="1"/>
  <c r="I139" i="31" s="1"/>
  <c r="I140" i="31" s="1"/>
  <c r="I141" i="31" s="1"/>
  <c r="I142" i="31" s="1"/>
  <c r="I143" i="31" s="1"/>
  <c r="I144" i="31" s="1"/>
  <c r="I145" i="31" s="1"/>
  <c r="I146" i="31" s="1"/>
  <c r="I147" i="31" s="1"/>
  <c r="I148" i="31" s="1"/>
  <c r="I149" i="31" s="1"/>
  <c r="I150" i="31" s="1"/>
  <c r="I151" i="31" s="1"/>
  <c r="I152" i="31" s="1"/>
  <c r="I153" i="31" s="1"/>
  <c r="I154" i="31" s="1"/>
  <c r="I155" i="31" s="1"/>
  <c r="I156" i="31" s="1"/>
  <c r="I157" i="31" s="1"/>
  <c r="I158" i="31" s="1"/>
  <c r="I159" i="31" s="1"/>
  <c r="I160" i="31" s="1"/>
  <c r="I161" i="31" s="1"/>
  <c r="I162" i="31" s="1"/>
  <c r="I163" i="31" s="1"/>
  <c r="I164" i="31" s="1"/>
  <c r="I165" i="31" s="1"/>
  <c r="I166" i="31" s="1"/>
  <c r="I167" i="31" s="1"/>
  <c r="I168" i="31" s="1"/>
  <c r="I169" i="31" s="1"/>
  <c r="I170" i="31" s="1"/>
  <c r="I171" i="31" s="1"/>
  <c r="I172" i="31" s="1"/>
  <c r="I173" i="31" s="1"/>
  <c r="I174" i="31" s="1"/>
  <c r="I175" i="31" s="1"/>
  <c r="I176" i="31" s="1"/>
  <c r="I177" i="31" s="1"/>
  <c r="I178" i="31" s="1"/>
  <c r="I179" i="31" s="1"/>
  <c r="I180" i="31" s="1"/>
  <c r="I181" i="31" s="1"/>
  <c r="I182" i="31" s="1"/>
  <c r="I183" i="31" s="1"/>
  <c r="I184" i="31" s="1"/>
  <c r="I185" i="31" s="1"/>
  <c r="I186" i="31" s="1"/>
  <c r="I187" i="31" s="1"/>
  <c r="I188" i="31" s="1"/>
  <c r="I189" i="31" s="1"/>
  <c r="I190" i="31" s="1"/>
  <c r="I191" i="31" s="1"/>
  <c r="I192" i="31" s="1"/>
  <c r="I193" i="31" s="1"/>
  <c r="I194" i="31" s="1"/>
  <c r="I195" i="31" s="1"/>
  <c r="I196" i="31" s="1"/>
  <c r="I197" i="31" s="1"/>
  <c r="I198" i="31" s="1"/>
  <c r="I199" i="31" s="1"/>
  <c r="I200" i="31" s="1"/>
  <c r="I201" i="31" s="1"/>
  <c r="I202" i="31" s="1"/>
  <c r="I203" i="31" s="1"/>
  <c r="I204" i="31" s="1"/>
  <c r="I205" i="31" s="1"/>
  <c r="I206" i="31" s="1"/>
  <c r="I207" i="31" s="1"/>
  <c r="I208" i="31" s="1"/>
  <c r="I209" i="31" s="1"/>
  <c r="I210" i="31" s="1"/>
  <c r="I211" i="31" s="1"/>
  <c r="I212" i="31" s="1"/>
  <c r="I213" i="31" s="1"/>
  <c r="I214" i="31" s="1"/>
  <c r="I215" i="31" s="1"/>
  <c r="I216" i="31" s="1"/>
  <c r="I217" i="31" s="1"/>
  <c r="I218" i="31" s="1"/>
  <c r="I219" i="31" s="1"/>
  <c r="I220" i="31" s="1"/>
  <c r="I221" i="31" s="1"/>
  <c r="I222" i="31" s="1"/>
  <c r="I223" i="31" s="1"/>
  <c r="I224" i="31" s="1"/>
  <c r="I225" i="31" s="1"/>
  <c r="I226" i="31" s="1"/>
  <c r="I227" i="31" s="1"/>
  <c r="I228" i="31" s="1"/>
  <c r="I229" i="31" s="1"/>
  <c r="I230" i="31" s="1"/>
  <c r="I231" i="31" s="1"/>
  <c r="I232" i="31" s="1"/>
  <c r="I233" i="31" s="1"/>
  <c r="I234" i="31" s="1"/>
  <c r="I235" i="31" s="1"/>
  <c r="I236" i="31" s="1"/>
  <c r="I237" i="31" s="1"/>
  <c r="I238" i="31" s="1"/>
  <c r="I239" i="31" s="1"/>
  <c r="I240" i="31" s="1"/>
  <c r="I241" i="31" l="1"/>
  <c r="I242" i="31" s="1"/>
  <c r="I243" i="31" s="1"/>
  <c r="I244" i="31" s="1"/>
  <c r="I245" i="31" s="1"/>
  <c r="I246" i="31" s="1"/>
  <c r="I247" i="31" s="1"/>
  <c r="I248" i="31" s="1"/>
  <c r="I249" i="31" s="1"/>
  <c r="I250" i="31" s="1"/>
  <c r="I251" i="31" s="1"/>
  <c r="I252" i="31" s="1"/>
  <c r="I253" i="31" s="1"/>
  <c r="I254" i="31" s="1"/>
  <c r="I255" i="31" s="1"/>
  <c r="I256" i="31" s="1"/>
  <c r="I257" i="31" s="1"/>
  <c r="E265" i="31"/>
  <c r="E267" i="31" s="1"/>
  <c r="E279" i="31" s="1"/>
  <c r="G279" i="31" l="1"/>
  <c r="I7" i="32"/>
  <c r="I8" i="32" s="1"/>
  <c r="I9" i="32" s="1"/>
  <c r="I10" i="32" s="1"/>
  <c r="I11" i="32" s="1"/>
  <c r="I12" i="32" s="1"/>
  <c r="I13" i="32" s="1"/>
  <c r="I14" i="32" s="1"/>
  <c r="I15" i="32" s="1"/>
  <c r="I16" i="32" s="1"/>
  <c r="I17" i="32" s="1"/>
  <c r="I18" i="32" l="1"/>
  <c r="I19" i="32" s="1"/>
  <c r="I20" i="32" s="1"/>
  <c r="I21" i="32" s="1"/>
  <c r="I22" i="32" s="1"/>
  <c r="I23" i="32" s="1"/>
  <c r="I24" i="32" s="1"/>
  <c r="I25" i="32" s="1"/>
  <c r="I26" i="32" s="1"/>
  <c r="I27" i="32" s="1"/>
  <c r="I28" i="32" s="1"/>
  <c r="I29" i="32" s="1"/>
  <c r="I30" i="32" s="1"/>
  <c r="I31" i="32" s="1"/>
  <c r="I32" i="32" s="1"/>
  <c r="I33" i="32" s="1"/>
  <c r="I34" i="32" s="1"/>
  <c r="I35" i="32" s="1"/>
  <c r="I36" i="32" s="1"/>
  <c r="I37" i="32" s="1"/>
  <c r="I38" i="32" s="1"/>
  <c r="I39" i="32" s="1"/>
  <c r="I40" i="32" s="1"/>
  <c r="I41" i="32" s="1"/>
  <c r="I42" i="32" s="1"/>
  <c r="I43" i="32" s="1"/>
  <c r="I44" i="32" s="1"/>
  <c r="I45" i="32" s="1"/>
  <c r="I46" i="32" s="1"/>
  <c r="I47" i="32" s="1"/>
  <c r="I48" i="32" s="1"/>
  <c r="I49" i="32" s="1"/>
  <c r="I50" i="32" s="1"/>
  <c r="I51" i="32" s="1"/>
  <c r="I52" i="32" s="1"/>
  <c r="I53" i="32" s="1"/>
  <c r="I54" i="32" s="1"/>
  <c r="I55" i="32" s="1"/>
  <c r="I56" i="32" s="1"/>
  <c r="I57" i="32" s="1"/>
  <c r="I58" i="32" s="1"/>
  <c r="I59" i="32" s="1"/>
  <c r="I60" i="32" s="1"/>
  <c r="I61" i="32" s="1"/>
  <c r="I62" i="32" s="1"/>
  <c r="I63" i="32" s="1"/>
  <c r="I64" i="32" s="1"/>
  <c r="I65" i="32" s="1"/>
  <c r="I66" i="32" s="1"/>
  <c r="I67" i="32" s="1"/>
  <c r="I68" i="32" s="1"/>
  <c r="I69" i="32" s="1"/>
  <c r="I70" i="32" s="1"/>
  <c r="I71" i="32" s="1"/>
  <c r="I72" i="32" s="1"/>
  <c r="I73" i="32" s="1"/>
  <c r="I74" i="32" s="1"/>
  <c r="I75" i="32" s="1"/>
  <c r="I76" i="32" s="1"/>
  <c r="I77" i="32" s="1"/>
  <c r="I78" i="32" s="1"/>
  <c r="I79" i="32" s="1"/>
  <c r="I80" i="32" s="1"/>
  <c r="I81" i="32" s="1"/>
  <c r="I82" i="32" s="1"/>
  <c r="I83" i="32" s="1"/>
  <c r="I84" i="32" s="1"/>
  <c r="I85" i="32" s="1"/>
  <c r="I86" i="32" s="1"/>
  <c r="I87" i="32" s="1"/>
  <c r="I88" i="32" s="1"/>
  <c r="I89" i="32" s="1"/>
  <c r="I90" i="32" s="1"/>
  <c r="I91" i="32" s="1"/>
  <c r="I92" i="32" s="1"/>
  <c r="I93" i="32" s="1"/>
  <c r="I94" i="32" s="1"/>
  <c r="I95" i="32" s="1"/>
  <c r="I96" i="32" s="1"/>
  <c r="I97" i="32" s="1"/>
  <c r="I98" i="32" s="1"/>
  <c r="I99" i="32" s="1"/>
  <c r="I100" i="32" s="1"/>
  <c r="I101" i="32" s="1"/>
  <c r="I102" i="32" s="1"/>
  <c r="I103" i="32" s="1"/>
  <c r="I104" i="32" s="1"/>
  <c r="I105" i="32" s="1"/>
  <c r="I106" i="32" s="1"/>
  <c r="I107" i="32" s="1"/>
  <c r="I108" i="32" s="1"/>
  <c r="I109" i="32" s="1"/>
  <c r="I110" i="32" s="1"/>
  <c r="I111" i="32" s="1"/>
  <c r="I112" i="32" s="1"/>
  <c r="I113" i="32" s="1"/>
  <c r="I114" i="32" s="1"/>
  <c r="I115" i="32" s="1"/>
  <c r="I116" i="32" s="1"/>
  <c r="I117" i="32" s="1"/>
  <c r="I118" i="32" s="1"/>
  <c r="I119" i="32" s="1"/>
  <c r="I120" i="32" s="1"/>
  <c r="I121" i="32" s="1"/>
  <c r="I122" i="32" s="1"/>
  <c r="I123" i="32" s="1"/>
  <c r="I124" i="32" s="1"/>
  <c r="I125" i="32" s="1"/>
  <c r="I126" i="32" s="1"/>
  <c r="I127" i="32" s="1"/>
  <c r="I128" i="32" s="1"/>
  <c r="I129" i="32" s="1"/>
  <c r="I130" i="32" s="1"/>
  <c r="I131" i="32" s="1"/>
  <c r="I132" i="32" s="1"/>
  <c r="I133" i="32" s="1"/>
  <c r="I134" i="32" s="1"/>
  <c r="I135" i="32" s="1"/>
  <c r="I136" i="32" s="1"/>
  <c r="I137" i="32" s="1"/>
  <c r="I138" i="32" s="1"/>
  <c r="I139" i="32" s="1"/>
  <c r="I140" i="32" s="1"/>
  <c r="I141" i="32" s="1"/>
  <c r="I142" i="32" s="1"/>
  <c r="I143" i="32" s="1"/>
  <c r="I144" i="32" s="1"/>
  <c r="I145" i="32" s="1"/>
  <c r="I146" i="32" s="1"/>
  <c r="I147" i="32" s="1"/>
  <c r="I148" i="32" s="1"/>
  <c r="I149" i="32" s="1"/>
  <c r="I150" i="32" s="1"/>
  <c r="I151" i="32" s="1"/>
  <c r="I152" i="32" s="1"/>
  <c r="I153" i="32" s="1"/>
  <c r="I154" i="32" s="1"/>
  <c r="I155" i="32" s="1"/>
  <c r="I156" i="32" s="1"/>
  <c r="I157" i="32" s="1"/>
  <c r="I158" i="32" s="1"/>
  <c r="I159" i="32" s="1"/>
  <c r="I160" i="32" s="1"/>
  <c r="I161" i="32" s="1"/>
  <c r="I162" i="32" s="1"/>
  <c r="I163" i="32" s="1"/>
  <c r="I164" i="32" s="1"/>
  <c r="I165" i="32" s="1"/>
  <c r="I166" i="32" s="1"/>
  <c r="I167" i="32" s="1"/>
  <c r="I168" i="32" s="1"/>
  <c r="I169" i="32" s="1"/>
  <c r="I170" i="32" s="1"/>
  <c r="I171" i="32" s="1"/>
  <c r="I172" i="32" s="1"/>
  <c r="I173" i="32" s="1"/>
  <c r="I174" i="32" s="1"/>
  <c r="I175" i="32" s="1"/>
  <c r="I176" i="32" s="1"/>
  <c r="I177" i="32" s="1"/>
  <c r="I178" i="32" s="1"/>
  <c r="I179" i="32" s="1"/>
  <c r="E230" i="32"/>
  <c r="E232" i="32" s="1"/>
  <c r="E244" i="32" s="1"/>
  <c r="G245" i="32" s="1"/>
  <c r="I180" i="32" l="1"/>
  <c r="I181" i="32" s="1"/>
  <c r="I182" i="32" s="1"/>
  <c r="I183" i="32" s="1"/>
  <c r="I184" i="32" s="1"/>
  <c r="I185" i="32" s="1"/>
  <c r="I186" i="32" s="1"/>
  <c r="I187" i="32" s="1"/>
  <c r="I188" i="32" s="1"/>
  <c r="I189" i="32" s="1"/>
  <c r="I190" i="32" s="1"/>
  <c r="I191" i="32" s="1"/>
  <c r="I192" i="32" s="1"/>
  <c r="I193" i="32" s="1"/>
  <c r="I7" i="33"/>
  <c r="I8" i="33" s="1"/>
  <c r="I194" i="32" l="1"/>
  <c r="I195" i="32" s="1"/>
  <c r="I196" i="32" s="1"/>
  <c r="I197" i="32" s="1"/>
  <c r="I198" i="32" s="1"/>
  <c r="I199" i="32" s="1"/>
  <c r="I200" i="32" s="1"/>
  <c r="I201" i="32" s="1"/>
  <c r="I202" i="32" s="1"/>
  <c r="I203" i="32" s="1"/>
  <c r="I204" i="32" s="1"/>
  <c r="I205" i="32" s="1"/>
  <c r="I206" i="32" s="1"/>
  <c r="I207" i="32" s="1"/>
  <c r="I208" i="32" s="1"/>
  <c r="I209" i="32" s="1"/>
  <c r="I210" i="32" s="1"/>
  <c r="I211" i="32" s="1"/>
  <c r="I212" i="32" s="1"/>
  <c r="I213" i="32" s="1"/>
  <c r="I214" i="32" s="1"/>
  <c r="I215" i="32" s="1"/>
  <c r="I216" i="32" s="1"/>
  <c r="I217" i="32" s="1"/>
  <c r="I218" i="32" s="1"/>
  <c r="I219" i="32" s="1"/>
  <c r="I220" i="32" s="1"/>
  <c r="I221" i="32" s="1"/>
  <c r="I222" i="32" s="1"/>
  <c r="I9" i="33" s="1"/>
  <c r="I10" i="33" s="1"/>
  <c r="I11" i="33" s="1"/>
  <c r="I12" i="33" s="1"/>
  <c r="I13" i="33" s="1"/>
  <c r="I14" i="33" s="1"/>
  <c r="I15" i="33" s="1"/>
  <c r="I16" i="33" s="1"/>
  <c r="I17" i="33" s="1"/>
  <c r="I18" i="33" s="1"/>
  <c r="I19" i="33" s="1"/>
  <c r="I20" i="33" s="1"/>
  <c r="I21" i="33" s="1"/>
  <c r="I22" i="33" s="1"/>
  <c r="I23" i="33" s="1"/>
  <c r="I24" i="33" s="1"/>
  <c r="I25" i="33" s="1"/>
  <c r="I26" i="33" s="1"/>
  <c r="I27" i="33" s="1"/>
  <c r="I28" i="33" s="1"/>
  <c r="I29" i="33" s="1"/>
  <c r="I30" i="33" s="1"/>
  <c r="I31" i="33" s="1"/>
  <c r="I32" i="33" s="1"/>
  <c r="I33" i="33" s="1"/>
  <c r="I34" i="33" s="1"/>
  <c r="I35" i="33" s="1"/>
  <c r="I36" i="33" s="1"/>
  <c r="I37" i="33" s="1"/>
  <c r="I38" i="33" s="1"/>
  <c r="I39" i="33" s="1"/>
  <c r="I40" i="33" s="1"/>
  <c r="I41" i="33" s="1"/>
  <c r="I42" i="33" s="1"/>
  <c r="I43" i="33" s="1"/>
  <c r="I44" i="33" s="1"/>
  <c r="I45" i="33" s="1"/>
  <c r="I46" i="33" s="1"/>
  <c r="I47" i="33" s="1"/>
  <c r="I48" i="33" s="1"/>
  <c r="I49" i="33" s="1"/>
  <c r="I50" i="33" s="1"/>
  <c r="I51" i="33" s="1"/>
  <c r="I52" i="33" s="1"/>
  <c r="I53" i="33" s="1"/>
  <c r="I54" i="33" s="1"/>
  <c r="I55" i="33" s="1"/>
  <c r="I56" i="33" s="1"/>
  <c r="I57" i="33" s="1"/>
  <c r="I58" i="33" s="1"/>
  <c r="I59" i="33" s="1"/>
  <c r="I60" i="33" s="1"/>
  <c r="I61" i="33" s="1"/>
  <c r="I62" i="33" s="1"/>
  <c r="I63" i="33" s="1"/>
  <c r="I64" i="33" s="1"/>
  <c r="I65" i="33" s="1"/>
  <c r="I66" i="33" s="1"/>
  <c r="I67" i="33" s="1"/>
  <c r="I68" i="33" s="1"/>
  <c r="I69" i="33" s="1"/>
  <c r="I70" i="33" s="1"/>
  <c r="I71" i="33" s="1"/>
  <c r="I72" i="33" s="1"/>
  <c r="I73" i="33" s="1"/>
  <c r="I74" i="33" s="1"/>
  <c r="I75" i="33" s="1"/>
  <c r="I76" i="33" s="1"/>
  <c r="I77" i="33" s="1"/>
  <c r="I78" i="33" s="1"/>
  <c r="I79" i="33" s="1"/>
  <c r="I80" i="33" s="1"/>
  <c r="I81" i="33" s="1"/>
  <c r="I82" i="33" s="1"/>
  <c r="I83" i="33" s="1"/>
  <c r="I84" i="33" s="1"/>
  <c r="I85" i="33" s="1"/>
  <c r="I86" i="33" s="1"/>
  <c r="I87" i="33" s="1"/>
  <c r="I88" i="33" s="1"/>
  <c r="I89" i="33" s="1"/>
  <c r="I90" i="33" s="1"/>
  <c r="I91" i="33" s="1"/>
  <c r="I92" i="33" s="1"/>
  <c r="E176" i="33"/>
  <c r="E178" i="33" s="1"/>
  <c r="I93" i="33" l="1"/>
  <c r="E190" i="33"/>
  <c r="G191" i="33" s="1"/>
  <c r="I94" i="33" l="1"/>
  <c r="I95" i="33" s="1"/>
  <c r="I96" i="33" s="1"/>
  <c r="I97" i="33" s="1"/>
  <c r="I98" i="33" s="1"/>
  <c r="I99" i="33" s="1"/>
  <c r="I100" i="33" s="1"/>
  <c r="I101" i="33" s="1"/>
  <c r="I102" i="33" s="1"/>
  <c r="I103" i="33" s="1"/>
  <c r="I104" i="33" s="1"/>
  <c r="I105" i="33" s="1"/>
  <c r="I106" i="33" s="1"/>
  <c r="I107" i="33" s="1"/>
  <c r="I108" i="33" s="1"/>
  <c r="I109" i="33" s="1"/>
  <c r="I110" i="33" s="1"/>
  <c r="I111" i="33" s="1"/>
  <c r="I112" i="33" s="1"/>
  <c r="I113" i="33" s="1"/>
  <c r="I114" i="33" s="1"/>
  <c r="I115" i="33" s="1"/>
  <c r="I116" i="33" s="1"/>
  <c r="I7" i="34"/>
  <c r="I117" i="33" l="1"/>
  <c r="I118" i="33" s="1"/>
  <c r="I119" i="33" s="1"/>
  <c r="I120" i="33" s="1"/>
  <c r="I121" i="33" s="1"/>
  <c r="I122" i="33" s="1"/>
  <c r="I123" i="33" s="1"/>
  <c r="I124" i="33" s="1"/>
  <c r="I125" i="33" s="1"/>
  <c r="I126" i="33" s="1"/>
  <c r="I127" i="33" s="1"/>
  <c r="I128" i="33" s="1"/>
  <c r="I129" i="33" s="1"/>
  <c r="I130" i="33" s="1"/>
  <c r="I131" i="33" s="1"/>
  <c r="I132" i="33" s="1"/>
  <c r="I133" i="33" s="1"/>
  <c r="I134" i="33" s="1"/>
  <c r="I135" i="33" s="1"/>
  <c r="E25" i="34"/>
  <c r="E27" i="34" s="1"/>
  <c r="E39" i="34" s="1"/>
  <c r="G40" i="34" s="1"/>
  <c r="I7" i="35" l="1"/>
  <c r="E27" i="35" l="1"/>
  <c r="E29" i="35" s="1"/>
  <c r="E41" i="35" s="1"/>
  <c r="G42" i="35" s="1"/>
  <c r="I7" i="36" l="1"/>
  <c r="E25" i="36" l="1"/>
  <c r="E27" i="36" s="1"/>
  <c r="E36" i="36" l="1"/>
  <c r="J12" i="8" s="1"/>
  <c r="O21" i="8" l="1"/>
  <c r="E37" i="36"/>
  <c r="E39" i="36" s="1"/>
  <c r="G40" i="36" s="1"/>
  <c r="K12" i="8"/>
  <c r="J15" i="8"/>
  <c r="I7" i="37" l="1"/>
  <c r="M12" i="8"/>
  <c r="E34" i="37" l="1"/>
  <c r="E36" i="37" s="1"/>
  <c r="E48" i="37" s="1"/>
  <c r="G49" i="37" s="1"/>
  <c r="I7" i="38" l="1"/>
  <c r="E33" i="38" l="1"/>
  <c r="E35" i="38" s="1"/>
  <c r="E47" i="38" s="1"/>
  <c r="G48" i="38" s="1"/>
  <c r="L27" i="8" l="1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Energía Renovable Perú</author>
  </authors>
  <commentList>
    <comment ref="L3" authorId="0" shapeId="0" xr:uid="{F44573D7-9FBB-4F37-9620-CC0BB8BC83C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EEFF 2025 S/82,903.53
</t>
        </r>
      </text>
    </comment>
    <comment ref="L17" authorId="0" shapeId="0" xr:uid="{FAA30ACA-4989-4EE6-B473-2FF3E70FC0D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Deuda Cuota Mantenimiento</t>
        </r>
      </text>
    </comment>
    <comment ref="L18" authorId="0" shapeId="0" xr:uid="{7BD2C032-BF61-4FB7-84F6-9CD1E6446D5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Deuda Cuota Ascensores </t>
        </r>
      </text>
    </comment>
    <comment ref="L21" authorId="0" shapeId="0" xr:uid="{E768B51C-223F-4553-8505-37EAA65413D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Si todos pangan puntual es lo que se tendría para realizar reparaciones/mantto/conservación.</t>
        </r>
      </text>
    </comment>
    <comment ref="L22" authorId="0" shapeId="0" xr:uid="{54B4E71A-7B77-4D5A-BD11-6C236DD4E99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Pago consumo de agua lo está asumiendo el Condominio</t>
        </r>
      </text>
    </comment>
    <comment ref="L26" authorId="0" shapeId="0" xr:uid="{52CBF527-52A3-4132-9F04-748DAA60F65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Si todos pagan tendriamos este monto para Mantto Ascensores </t>
        </r>
      </text>
    </comment>
  </commentList>
</comments>
</file>

<file path=xl/comments2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Energía Renovable Perú</author>
    <author>Sergio</author>
  </authors>
  <commentList>
    <comment ref="I6" authorId="0" shapeId="0" xr:uid="{9DB2D6E7-7EC8-49F9-AEC9-827522F8094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Saldo EEFF2025
</t>
        </r>
      </text>
    </comment>
    <comment ref="C17" authorId="0" shapeId="0" xr:uid="{F4F8D1EB-8890-4172-B4EC-E588A01DBDF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seguridad Dic25</t>
        </r>
      </text>
    </comment>
    <comment ref="C18" authorId="0" shapeId="0" xr:uid="{D7FF1476-86C4-4A72-BC15-C7EF130E8CF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Útiles de escritorio  Administración </t>
        </r>
      </text>
    </comment>
    <comment ref="C39" authorId="0" shapeId="0" xr:uid="{950B7B54-3438-45D0-B069-F7A1CACB4CC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limpieza condominio </t>
        </r>
      </text>
    </comment>
    <comment ref="C50" authorId="0" shapeId="0" xr:uid="{0B2B3104-6D9F-459C-8342-3D2308E6785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Liquidación Sr. Joselito Villalobos </t>
        </r>
      </text>
    </comment>
    <comment ref="C51" authorId="0" shapeId="0" xr:uid="{6685D58D-1679-4082-A47E-41C75D286D5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Liquidación Sr. Joselito Villalobos </t>
        </r>
      </text>
    </comment>
    <comment ref="C52" authorId="0" shapeId="0" xr:uid="{4C67CBE5-5012-49C5-96F3-D8F712EF06E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Liquidación Sr. Edwin Padilla </t>
        </r>
      </text>
    </comment>
    <comment ref="C53" authorId="0" shapeId="0" xr:uid="{A55FCB75-2A4C-41FA-97A8-0758ECE89A1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Liquidación Sr. Edwin Padilla </t>
        </r>
      </text>
    </comment>
    <comment ref="C57" authorId="0" shapeId="0" xr:uid="{9BCEA246-5970-4E79-9032-9FF94A399C1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Lavado de uniformes </t>
        </r>
      </text>
    </comment>
    <comment ref="C63" authorId="0" shapeId="0" xr:uid="{939065A5-DD48-4D21-9CDB-4D411F11C40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Uniformes personal seguridad limpieza y jardines  </t>
        </r>
      </text>
    </comment>
    <comment ref="C68" authorId="0" shapeId="0" xr:uid="{0EABC4A4-D70B-489F-BD01-F69B081352C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ferretería canaleta </t>
        </r>
      </text>
    </comment>
    <comment ref="C71" authorId="0" shapeId="0" xr:uid="{6CBCED83-79A2-4CA2-872D-613908638DF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Celulares servicio </t>
        </r>
      </text>
    </comment>
    <comment ref="C72" authorId="0" shapeId="0" xr:uid="{5B292F7B-5A27-4C5C-9D26-A65C4DF3E50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Celulares servicio 
</t>
        </r>
      </text>
    </comment>
    <comment ref="C73" authorId="0" shapeId="0" xr:uid="{28050A5D-6E29-400E-9437-42AB6968A13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condominio</t>
        </r>
      </text>
    </comment>
    <comment ref="C94" authorId="0" shapeId="0" xr:uid="{E89D8BE5-D28F-4AEB-AED4-1D19F5F7C76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Vacaciones Eddy Salcedo </t>
        </r>
      </text>
    </comment>
    <comment ref="C95" authorId="1" shapeId="0" xr:uid="{B186C23F-9D0A-44BF-91DA-4A4ABD561F26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Ene/26
</t>
        </r>
      </text>
    </comment>
    <comment ref="C96" authorId="1" shapeId="0" xr:uid="{36FE89F9-5917-4E36-B01C-236EDFE52034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Ene/26</t>
        </r>
      </text>
    </comment>
    <comment ref="C101" authorId="0" shapeId="0" xr:uid="{92CEBCFC-0248-45BC-8AC7-0358FFF0F01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jardinería, humus musgo  </t>
        </r>
      </text>
    </comment>
    <comment ref="C106" authorId="0" shapeId="0" xr:uid="{6334990C-7266-4E7C-B756-7BB126FC633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Liquidación Sra. Nora Puquio</t>
        </r>
      </text>
    </comment>
    <comment ref="C107" authorId="0" shapeId="0" xr:uid="{F6515F03-B983-491E-8D32-B27FF924686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Liquidación Sra. Nora Puquio</t>
        </r>
      </text>
    </comment>
    <comment ref="C129" authorId="0" shapeId="0" xr:uid="{7BA6E4AB-20BC-4C5A-833A-D91C56C53E2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Zapatos jebe personal limpieza </t>
        </r>
      </text>
    </comment>
    <comment ref="C152" authorId="0" shapeId="0" xr:uid="{DB8D67B6-0DC5-4462-BE46-6863876B0A4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5310-SNP - LEY 19990
-ESSALUD SEG REGULAR TRABAJADOR</t>
        </r>
      </text>
    </comment>
    <comment ref="C169" authorId="0" shapeId="0" xr:uid="{44B4DF43-ADCE-484C-AC2C-01CE96AA724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de la montante Block C</t>
        </r>
      </text>
    </comment>
    <comment ref="C174" authorId="0" shapeId="0" xr:uid="{D6B9FBB7-1DA4-4EB3-AC4E-797CE6ABC8E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de la montante Block C</t>
        </r>
      </text>
    </comment>
    <comment ref="C186" authorId="0" shapeId="0" xr:uid="{291E218E-E024-4605-8F4B-97D67D6CCD5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accesorios y transformadores de las 02 cámaras de vigilancia del 1er piso del block E</t>
        </r>
      </text>
    </comment>
    <comment ref="C187" authorId="0" shapeId="0" xr:uid="{2732F256-A981-4813-9AB3-1E5EB452816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Uniforme personal administración </t>
        </r>
      </text>
    </comment>
    <comment ref="C203" authorId="0" shapeId="0" xr:uid="{9E2789A3-D32E-4AFC-BE7C-39AD9F605AA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Mantto computadora, cambio teclado administración </t>
        </r>
      </text>
    </comment>
    <comment ref="C209" authorId="0" shapeId="0" xr:uid="{70BC17D9-D1AD-4695-9CE2-6E466E4A6FC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retiro de desmonte </t>
        </r>
      </text>
    </comment>
    <comment ref="C210" authorId="0" shapeId="0" xr:uid="{214CE473-9A1E-497D-AADC-A29C33075C4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de cuarto de residuos solidos </t>
        </r>
      </text>
    </comment>
    <comment ref="C211" authorId="0" shapeId="0" xr:uid="{20141AB3-FD80-4CA2-9534-61F3A95BD5A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de limpieza condominio </t>
        </r>
      </text>
    </comment>
    <comment ref="C218" authorId="0" shapeId="0" xr:uid="{8A1EBAC0-3678-4124-A041-D22448B4C18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Haberes JHOCELIN ESTEFANY CAJO </t>
        </r>
      </text>
    </comment>
    <comment ref="C221" authorId="0" shapeId="0" xr:uid="{32C03A78-74B2-4C0C-8E6F-DF65C24E4C9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extensiones palo escobas </t>
        </r>
      </text>
    </comment>
  </commentList>
</comments>
</file>

<file path=xl/comments3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Energía Renovable Perú</author>
    <author>Sergio</author>
  </authors>
  <commentList>
    <comment ref="C19" authorId="0" shapeId="0" xr:uid="{34EFE506-6546-4E2A-828A-00514EC5C3B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de cuarto de residuos solidos </t>
        </r>
      </text>
    </comment>
    <comment ref="C40" authorId="0" shapeId="0" xr:uid="{FD3CE440-E688-476B-A0DB-13787D8530B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Vacaciones Sra. Sharol Cabanillas </t>
        </r>
      </text>
    </comment>
    <comment ref="C41" authorId="0" shapeId="0" xr:uid="{F8ECE1D5-A26B-4E8C-963B-12AC273650E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de cámaras seguridad Block B, C, I</t>
        </r>
      </text>
    </comment>
    <comment ref="C42" authorId="0" shapeId="0" xr:uid="{0CF70DB1-21CA-47DE-BB26-6243BE0321A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Compra de materiales varios, caño, plásticos,</t>
        </r>
      </text>
    </comment>
    <comment ref="C51" authorId="0" shapeId="0" xr:uid="{ABBE0F7B-10C8-492F-A6C4-B000DDA83C1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inodoro garita </t>
        </r>
      </text>
    </comment>
    <comment ref="C52" authorId="0" shapeId="0" xr:uid="{FB68B918-620B-44B4-B935-F2E32BF5141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condominio Eddy Salcedo </t>
        </r>
      </text>
    </comment>
    <comment ref="C60" authorId="0" shapeId="0" xr:uid="{33440B9F-CA39-480D-8C03-E26BEC9E23F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baño garita 50%</t>
        </r>
      </text>
    </comment>
    <comment ref="C61" authorId="0" shapeId="0" xr:uid="{B4C6F75B-011C-48DE-9E54-E9F2D467781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y llave chapa puerta </t>
        </r>
      </text>
    </comment>
    <comment ref="C66" authorId="0" shapeId="0" xr:uid="{9C0537C3-C0A2-4C3F-AC9F-059CC28581C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del disco duro (mecánico) del DVR de garita 2 </t>
        </r>
      </text>
    </comment>
    <comment ref="C67" authorId="0" shapeId="0" xr:uid="{68A847FE-1ECC-44D0-B1FE-10777DF236F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Limpieza de desagües y sumideros 
</t>
        </r>
      </text>
    </comment>
    <comment ref="C68" authorId="0" shapeId="0" xr:uid="{0B13E785-5F60-4BDD-8395-CD3BBBDC1D8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Limpieza de desagües y sumideros 
</t>
        </r>
      </text>
    </comment>
    <comment ref="C74" authorId="0" shapeId="0" xr:uid="{4C61CA4C-EA9B-452D-98C9-7F35A372B80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Celulares servicio </t>
        </r>
      </text>
    </comment>
    <comment ref="C75" authorId="0" shapeId="0" xr:uid="{FB1EBAD2-CA99-437A-9C48-B4C16F46396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Celulares servicio 
</t>
        </r>
      </text>
    </comment>
    <comment ref="C78" authorId="0" shapeId="0" xr:uid="{E14C902A-83C4-4CEF-87C2-A27F903F420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inodoro y porcelanato garita </t>
        </r>
      </text>
    </comment>
    <comment ref="C79" authorId="0" shapeId="0" xr:uid="{FFD9CB9C-D10F-4B5E-A9E7-E5EE50C9140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Fumigación y desratización </t>
        </r>
      </text>
    </comment>
    <comment ref="C100" authorId="1" shapeId="0" xr:uid="{13FB9CA8-A253-4DF1-A2EA-759929C3B9BD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Feb/26
</t>
        </r>
      </text>
    </comment>
    <comment ref="C101" authorId="1" shapeId="0" xr:uid="{E153629E-C8BE-4860-92C6-E8F9774995C8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Feb/26</t>
        </r>
      </text>
    </comment>
    <comment ref="C122" authorId="0" shapeId="0" xr:uid="{02D972A7-CEA3-48E3-A7BF-AB39C621C0B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Cartas Notariales Deudores </t>
        </r>
      </text>
    </comment>
    <comment ref="C126" authorId="0" shapeId="0" xr:uid="{BBAC2B35-17A1-46C5-80B0-5D9F3B23C64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Limpiador de vidrios </t>
        </r>
      </text>
    </comment>
    <comment ref="C159" authorId="0" shapeId="0" xr:uid="{32675136-5F99-4EA4-8BB6-F21F28956AE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compra tornillos para mamparas</t>
        </r>
      </text>
    </comment>
    <comment ref="C160" authorId="0" shapeId="0" xr:uid="{78DB7C87-2CA8-4CBB-B7F8-3F3FEA51C04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Cinta, cera pasta, lija</t>
        </r>
      </text>
    </comment>
    <comment ref="C165" authorId="0" shapeId="0" xr:uid="{F7623060-B1C5-4ADF-A4A4-EDA9380D4BA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Compra hoja administración </t>
        </r>
      </text>
    </comment>
    <comment ref="C169" authorId="0" shapeId="0" xr:uid="{5A35A217-B21B-4828-969F-421BA81A5AC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Personal de apoyo Juan Carlos Dávila Rodríguez</t>
        </r>
      </text>
    </comment>
    <comment ref="C170" authorId="0" shapeId="0" xr:uid="{8A905C96-AE2E-462C-9887-32A09C63C84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Personal Apoyo Juan Edu Ramírez Canelo</t>
        </r>
      </text>
    </comment>
    <comment ref="C171" authorId="0" shapeId="0" xr:uid="{B2C7B9C5-A76C-4E78-8D3D-549FAF05146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porcelanato baño garita </t>
        </r>
      </text>
    </comment>
    <comment ref="C195" authorId="0" shapeId="0" xr:uid="{14CBAF2D-3C74-4A4B-9D5F-9466E07976A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Adelanto haberes Eddy Salcedo emergencia familiar</t>
        </r>
      </text>
    </comment>
    <comment ref="C196" authorId="0" shapeId="0" xr:uid="{D22ACF51-3F0D-4067-B76A-2871CD4B973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seguridad 04 días Miguel Angel Rodriguez Almeida. </t>
        </r>
      </text>
    </comment>
    <comment ref="C197" authorId="0" shapeId="0" xr:uid="{DF6C9985-C3E0-4BDE-B1D2-63CBA6ED52C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Pasajes envio y recojo cartas notariales </t>
        </r>
      </text>
    </comment>
    <comment ref="C202" authorId="0" shapeId="0" xr:uid="{A45E9770-B66C-462B-9A8D-4680F518607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Vacaciones Sr. Manuel Payano  </t>
        </r>
      </text>
    </comment>
    <comment ref="C240" authorId="0" shapeId="0" xr:uid="{3529996F-2348-4706-9919-5962080B1C9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limpieza condominio </t>
        </r>
      </text>
    </comment>
  </commentList>
</comments>
</file>

<file path=xl/comments4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Energía Renovable Perú</author>
    <author>Sergio</author>
  </authors>
  <commentList>
    <comment ref="C14" authorId="0" shapeId="0" xr:uid="{EAFDFDE3-0A72-4A3E-A3B8-BC599345E5F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Extorno D404 doble deposito </t>
        </r>
      </text>
    </comment>
    <comment ref="C41" authorId="0" shapeId="0" xr:uid="{BC17F0E4-4359-41E3-992E-18C41C41ACD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Juan Carlos Dávila Rodríguez 07 días (del 24 febrero al 02 marzo) de apoyo </t>
        </r>
      </text>
    </comment>
    <comment ref="C45" authorId="0" shapeId="0" xr:uid="{EA497840-2143-4AC7-94AA-8E4B20A18B0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Juan Edu Ramírez Canelo por 02 días de apoyo 17 y 25 de feb</t>
        </r>
      </text>
    </comment>
    <comment ref="C51" authorId="0" shapeId="0" xr:uid="{60080F1F-4C15-47CE-85D9-F1DE72D47D3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Compra e instalación antena internet y accesorios </t>
        </r>
      </text>
    </comment>
    <comment ref="C58" authorId="0" shapeId="0" xr:uid="{C87E3832-8F15-4A9C-8174-5FE5B0A3862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Reflector + transporte</t>
        </r>
      </text>
    </comment>
    <comment ref="C70" authorId="0" shapeId="0" xr:uid="{AABE6AF3-CBBE-462E-B76E-D0BC2802EC0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y cambio de cable cámara Block C</t>
        </r>
      </text>
    </comment>
    <comment ref="C72" authorId="0" shapeId="0" xr:uid="{40C8EB05-AA22-4A99-B5F6-A482D660C48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condominio </t>
        </r>
      </text>
    </comment>
    <comment ref="C77" authorId="0" shapeId="0" xr:uid="{485E1958-4BA9-460A-BECF-95F6C58D1F1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Compra e instalación antena internet y accesorios </t>
        </r>
      </text>
    </comment>
    <comment ref="C83" authorId="0" shapeId="0" xr:uid="{F542AE36-7862-4331-9A49-AE4964FDBF8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Uniforme personal limpieza </t>
        </r>
      </text>
    </comment>
    <comment ref="C102" authorId="1" shapeId="0" xr:uid="{B0361F96-0B3F-4655-9A3E-7E74564B1C1D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Mar/26
</t>
        </r>
      </text>
    </comment>
    <comment ref="C103" authorId="1" shapeId="0" xr:uid="{3E9BC204-52D0-4936-BEB7-A6675533661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Mar/26</t>
        </r>
      </text>
    </comment>
    <comment ref="C104" authorId="0" shapeId="0" xr:uid="{562BAB70-4995-4DC9-86AB-64C2917543F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Enchufe triple </t>
        </r>
      </text>
    </comment>
    <comment ref="C105" authorId="0" shapeId="0" xr:uid="{E4BBCBA8-62FD-427E-910A-05ECF9759E8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Silicona y grasa 120g</t>
        </r>
      </text>
    </comment>
    <comment ref="C116" authorId="0" shapeId="0" xr:uid="{CD796391-C3F5-42F0-A2AA-D55391632AD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02 aspersores de liquido para perros </t>
        </r>
      </text>
    </comment>
    <comment ref="C126" authorId="0" shapeId="0" xr:uid="{3B0A8D7A-7172-4AA2-9731-9DAFD2D65E1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Guantes material de limpieza </t>
        </r>
      </text>
    </comment>
    <comment ref="C127" authorId="0" shapeId="0" xr:uid="{ED5BC981-495C-4EAB-A008-1A9C44634CE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Vinagre y pimienta (perros callejeros)</t>
        </r>
      </text>
    </comment>
    <comment ref="C146" authorId="0" shapeId="0" xr:uid="{FD72E59A-C39B-4B52-A383-7298DF01663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Juan Edu Ramírez, por 09 días (05 marzo y del 09 al 17 de marzo)</t>
        </r>
      </text>
    </comment>
    <comment ref="C147" authorId="0" shapeId="0" xr:uid="{E8EF14F2-966B-4857-BC82-C03E2FE44A3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Juan Carlos Dávila, por 06 días (03 al 08 de marzo)</t>
        </r>
      </text>
    </comment>
    <comment ref="C193" authorId="0" shapeId="0" xr:uid="{5E002C49-BAC3-4A7B-A0AE-FF1A574B4F4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Fierro 1/4 para mantto de salida desagüe </t>
        </r>
      </text>
    </comment>
    <comment ref="C199" authorId="0" shapeId="0" xr:uid="{F77E9A61-48B7-40B8-B0C2-5807632CEBA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Variador bomba 2 ACS180-04S-17A5-2 ABB</t>
        </r>
      </text>
    </comment>
    <comment ref="C200" authorId="0" shapeId="0" xr:uid="{DB6D5A94-812A-4763-B83A-85ECD814AC4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Alquiler de sillas y mesa reunión junta propietarios </t>
        </r>
      </text>
    </comment>
    <comment ref="C202" authorId="0" shapeId="0" xr:uid="{75150D0B-5581-461A-B11D-320EF4F56DB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de cable administracion a garita 1 señal internet </t>
        </r>
      </text>
    </comment>
    <comment ref="C203" authorId="0" shapeId="0" xr:uid="{AC2452F1-822F-472F-B94F-C27BF787572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Alquiler proyector y equipo sonido junta propietarios </t>
        </r>
      </text>
    </comment>
    <comment ref="C207" authorId="0" shapeId="0" xr:uid="{3728DD31-0E39-476E-837C-5B2034583BA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Limpieza desague Block F </t>
        </r>
      </text>
    </comment>
    <comment ref="C232" authorId="0" shapeId="0" xr:uid="{84716F57-6AF9-47F6-8212-C19BE9BAD5A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limpieza condominio</t>
        </r>
      </text>
    </comment>
    <comment ref="C242" authorId="0" shapeId="0" xr:uid="{D82F6DF7-9525-4A30-B18C-3F762D3EEAB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Instalacion y configuración Variador bomba 2 ACS180-04S-17A5-2 ABB</t>
        </r>
      </text>
    </comment>
  </commentList>
</comments>
</file>

<file path=xl/comments5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Energía Renovable Perú</author>
    <author>Sergio</author>
  </authors>
  <commentList>
    <comment ref="C8" authorId="0" shapeId="0" xr:uid="{89EEC082-CBF7-49C1-B8C5-085018731D5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Edu Ramírez, 21, 29 y 31 marzo</t>
        </r>
      </text>
    </comment>
    <comment ref="C25" authorId="0" shapeId="0" xr:uid="{DE99F37B-C136-41E7-9751-EE7E536B5DD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e instalación de registro </t>
        </r>
      </text>
    </comment>
    <comment ref="C37" authorId="0" shapeId="0" xr:uid="{7EE01D92-178B-4001-AE4F-22F12FC976C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fuga de agua medidor 1035</t>
        </r>
      </text>
    </comment>
    <comment ref="C38" authorId="0" shapeId="0" xr:uid="{4C297690-9C8C-4678-80A8-D9420B7E320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Pack focos Led y cargadores garitas </t>
        </r>
      </text>
    </comment>
    <comment ref="C56" authorId="0" shapeId="0" xr:uid="{80000ACF-4340-4458-A120-D583CEE860C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desatoro desagüe Block F</t>
        </r>
      </text>
    </comment>
    <comment ref="C65" authorId="0" shapeId="0" xr:uid="{43FD1BD7-A3F7-4E05-81C6-1B642F52224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Gastos administrativos condominio </t>
        </r>
      </text>
    </comment>
    <comment ref="C70" authorId="0" shapeId="0" xr:uid="{C5A713B0-0D41-4568-B8B5-8CBF2D5626E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50% Suministro cambio acople y niple bomba 2</t>
        </r>
      </text>
    </comment>
    <comment ref="C91" authorId="1" shapeId="0" xr:uid="{2D3F45BA-B679-4FC6-BF7E-70F49428B663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Abr/26
</t>
        </r>
      </text>
    </comment>
    <comment ref="C92" authorId="1" shapeId="0" xr:uid="{6ED2A828-3CBC-44AF-86D0-1A0A726D879B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Abr/26</t>
        </r>
      </text>
    </comment>
    <comment ref="D93" authorId="0" shapeId="0" xr:uid="{C6374D63-3924-469F-9496-9CB62144814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Externo de haberes problema bancario 
</t>
        </r>
      </text>
    </comment>
    <comment ref="D94" authorId="0" shapeId="0" xr:uid="{32B6E850-E693-4D98-988D-115CB70ECF0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Externo de haberes problema bancario 
</t>
        </r>
      </text>
    </comment>
    <comment ref="D95" authorId="0" shapeId="0" xr:uid="{5F28D3D3-AF17-41EF-8FF3-8DD1AB80102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Externo de haberes problema bancario 
</t>
        </r>
      </text>
    </comment>
    <comment ref="C96" authorId="0" shapeId="0" xr:uid="{D1311778-428F-4C69-88CB-F7CDD1B4D41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Liquidación Angel Rodriguez</t>
        </r>
      </text>
    </comment>
    <comment ref="C97" authorId="0" shapeId="0" xr:uid="{3F45FEE4-6032-4DB3-93D0-9AFC076E732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valvula agua bomba 2</t>
        </r>
      </text>
    </comment>
    <comment ref="C98" authorId="0" shapeId="0" xr:uid="{CFC4C9D4-7AF2-4714-9997-9CFED49A876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Bolsas desmonte </t>
        </r>
      </text>
    </comment>
    <comment ref="C107" authorId="0" shapeId="0" xr:uid="{AF4E3EB9-EA25-4215-9E14-87D27B169B3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Liquidación Angel Rodriguez</t>
        </r>
      </text>
    </comment>
    <comment ref="C108" authorId="0" shapeId="0" xr:uid="{4A940C29-29DA-4ABE-A515-36F44F15A38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Liquidación Angel Rodriguez</t>
        </r>
      </text>
    </comment>
    <comment ref="C114" authorId="0" shapeId="0" xr:uid="{5DDEF4C3-7C72-4132-82FB-33936414BEC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acople niples bomba 2 </t>
        </r>
      </text>
    </comment>
    <comment ref="C115" authorId="0" shapeId="0" xr:uid="{84389683-AA75-471E-97A2-4A973F600AD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fuga de agua medidor 1035 y tapa cemento </t>
        </r>
      </text>
    </comment>
    <comment ref="C116" authorId="0" shapeId="0" xr:uid="{17FFA27D-CA6D-4073-9232-C9258EDCB15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montante Block H</t>
        </r>
      </text>
    </comment>
    <comment ref="C145" authorId="0" shapeId="0" xr:uid="{35A1B767-BF81-4909-A968-093F9FE7BE3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Sr. Juan Dávila apoyo servicio </t>
        </r>
      </text>
    </comment>
    <comment ref="C146" authorId="0" shapeId="0" xr:uid="{1012D65B-8A16-4D00-BBC0-A90FFF199F4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Cuchilla Mantto condominio </t>
        </r>
      </text>
    </comment>
    <comment ref="C157" authorId="0" shapeId="0" xr:uid="{2406700C-E38F-43D2-BEA3-ACB138F0382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Insumos fumigación jardines </t>
        </r>
      </text>
    </comment>
    <comment ref="D199" authorId="0" shapeId="0" xr:uid="{84B8E849-03E3-418A-AA45-1D66AFA02BB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Alquiler toldo Día de la Madre</t>
        </r>
      </text>
    </comment>
    <comment ref="D200" authorId="0" shapeId="0" xr:uid="{99B82234-4AD6-479F-A7A2-0DC266BEA63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Alquiler toldo Día de la Madre</t>
        </r>
      </text>
    </comment>
    <comment ref="C201" authorId="0" shapeId="0" xr:uid="{E595BA84-A93C-4A73-8993-AC893C4B85E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Tapa registro N°6 y trapeador </t>
        </r>
      </text>
    </comment>
    <comment ref="D214" authorId="0" shapeId="0" xr:uid="{1C2B8F95-A9E4-41D7-969C-B17AA0C7F24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Alquiler toldo Día de la Madre</t>
        </r>
      </text>
    </comment>
    <comment ref="D215" authorId="0" shapeId="0" xr:uid="{77A05E94-0C82-4EDC-B958-722F1872FF2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Alquiler toldo Día de la Madre</t>
        </r>
      </text>
    </comment>
    <comment ref="C219" authorId="0" shapeId="0" xr:uid="{F2A36B36-1788-400E-8326-1F95CEFBFEE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Adelanto haberes emergencia familiar Sra. Sharol Cabanillas </t>
        </r>
      </text>
    </comment>
    <comment ref="C224" authorId="0" shapeId="0" xr:uid="{72CD88EC-6740-40E6-A9E3-AC9278AA132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limpieza de desagüe block F </t>
        </r>
      </text>
    </comment>
    <comment ref="D237" authorId="0" shapeId="0" xr:uid="{CBF35B22-3BBE-4085-8334-154DD5789FA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Externo de haberes problema bancario 
</t>
        </r>
      </text>
    </comment>
    <comment ref="D238" authorId="0" shapeId="0" xr:uid="{19409258-40E4-4040-8FB8-8B04B9BEB37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Externo de haberes problema bancario 
</t>
        </r>
      </text>
    </comment>
    <comment ref="D239" authorId="0" shapeId="0" xr:uid="{DDCCA7E5-11C1-4735-A44D-88096F7FD23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Externo de haberes problema bancario 
</t>
        </r>
      </text>
    </comment>
    <comment ref="D240" authorId="0" shapeId="0" xr:uid="{BA28F648-2834-407B-876F-BEFA7CBC134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Externo de haberes problema bancario 
</t>
        </r>
      </text>
    </comment>
    <comment ref="D241" authorId="0" shapeId="0" xr:uid="{4920FB9E-CED8-4A2E-B691-3B508266BE9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Externo de haberes problema bancario 
</t>
        </r>
      </text>
    </comment>
    <comment ref="C246" authorId="0" shapeId="0" xr:uid="{56165ADA-AFB5-40F8-B4F3-F291780998B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50% reparación cerco parque infantil </t>
        </r>
      </text>
    </comment>
  </commentList>
</comments>
</file>

<file path=xl/comments6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Energía Renovable Perú</author>
    <author>Sergio</author>
  </authors>
  <commentList>
    <comment ref="D8" authorId="0" shapeId="0" xr:uid="{A373ED5F-2764-4680-9FD4-371BB133020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Alquiler toldo Día de la Madre</t>
        </r>
      </text>
    </comment>
    <comment ref="C13" authorId="0" shapeId="0" xr:uid="{D4637FE5-2C3A-417E-A43A-7B93A53A488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Buenas tardes
Mi nombre Claudia Uznava Estrada
DNI 09886653
Tesorera de la Asociación La Cruceta
BCP 19411908885074
Cta mancomunada Uznava Claudia-o Díaz Régulo.
El día 30 de abril 2026 realicé un depósito por error de digitación un monto de S/800.00 a cta.de la asociación de vivienda Monte Caoba.
Por lo expuesto solicito el extorno de dicho monto.
Muchas gracias.</t>
        </r>
      </text>
    </comment>
    <comment ref="D15" authorId="0" shapeId="0" xr:uid="{267A3A2B-3AA1-47B3-AFB4-6CF73835BA5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Alquiler toldo Día de la Madre</t>
        </r>
      </text>
    </comment>
    <comment ref="C23" authorId="0" shapeId="0" xr:uid="{6A7682FB-0E4B-4B32-82F5-580CA8AE66F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50% reparación cerco parque infantil </t>
        </r>
      </text>
    </comment>
    <comment ref="C24" authorId="0" shapeId="0" xr:uid="{B3B86BCF-B0D7-4906-8FA1-A69D34293DF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del tubo de montante en block C</t>
        </r>
      </text>
    </comment>
    <comment ref="C25" authorId="0" shapeId="0" xr:uid="{31467813-1135-402D-8456-CEE5659AC24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condominio</t>
        </r>
      </text>
    </comment>
    <comment ref="C29" authorId="0" shapeId="0" xr:uid="{7E982778-A066-46D8-A79B-39F46FCB908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limpieza condominio  </t>
        </r>
      </text>
    </comment>
    <comment ref="D48" authorId="0" shapeId="0" xr:uid="{44C1ECC1-E239-472F-A930-CAC6B777C56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Alquiler toldo Día de la Madre</t>
        </r>
      </text>
    </comment>
    <comment ref="C49" authorId="0" shapeId="0" xr:uid="{86277417-ECF6-4E6C-9B7D-86E4084FC06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Alquiler toldos Día de la Madre</t>
        </r>
      </text>
    </comment>
    <comment ref="C50" authorId="0" shapeId="0" xr:uid="{DA82706A-3F8F-4654-9949-5C6B1BB5E3F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Cinta de seguridad </t>
        </r>
      </text>
    </comment>
    <comment ref="C53" authorId="0" shapeId="0" xr:uid="{9107A218-DE37-4DED-89CC-0CAAC6645F6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Monumentación base cerco juego niños </t>
        </r>
      </text>
    </comment>
    <comment ref="C73" authorId="0" shapeId="0" xr:uid="{43E27932-E2C0-4488-8BCE-C26C17157AE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Monitor garita 2 </t>
        </r>
      </text>
    </comment>
    <comment ref="C76" authorId="0" shapeId="0" xr:uid="{D0E87C45-6C60-4173-9677-89D4AE3EC39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Adelanto de haberes  SHAROL CABANILLAS </t>
        </r>
      </text>
    </comment>
    <comment ref="C77" authorId="0" shapeId="0" xr:uid="{C9A5FB55-D1E5-4F05-9D6B-79E03C658A9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Adelanto de haberes  RETAMOZO HUALLPATUERO MERY ELIZABETH</t>
        </r>
      </text>
    </comment>
    <comment ref="C78" authorId="0" shapeId="0" xr:uid="{530A69D3-AB24-4B0C-BE30-7D518126636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Adelanto de haberes ATAUCUSI CABALLERO LIDIA FORTUNATA</t>
        </r>
      </text>
    </comment>
    <comment ref="C81" authorId="0" shapeId="0" xr:uid="{11A20517-59ED-4618-A71E-8E1464D398D7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condominio </t>
        </r>
      </text>
    </comment>
    <comment ref="D85" authorId="0" shapeId="0" xr:uid="{167D04EE-A2C5-4862-9C9A-19EA0449404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Extorno deposito exceso </t>
        </r>
      </text>
    </comment>
    <comment ref="C94" authorId="0" shapeId="0" xr:uid="{690EFAC0-5650-4050-A8BF-1581865C9235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Caja focos led condominio </t>
        </r>
      </text>
    </comment>
    <comment ref="C97" authorId="0" shapeId="0" xr:uid="{0AEF68BB-71C5-4A24-B120-F7CFFCCCE5E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Juan Carlos Davila, 22 y 30 de abril días de apoyo servicio </t>
        </r>
      </text>
    </comment>
    <comment ref="C108" authorId="1" shapeId="0" xr:uid="{3F05F863-7780-48E4-A5D9-787C9F7CAD1D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May/26
</t>
        </r>
      </text>
    </comment>
    <comment ref="C109" authorId="1" shapeId="0" xr:uid="{17EFD310-92E9-442A-B7CF-77C72C750C5A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May/26</t>
        </r>
      </text>
    </comment>
    <comment ref="C111" authorId="0" shapeId="0" xr:uid="{4D3167C0-5D31-48AD-8A77-B45EC2334B0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Adelanto haberes Eddy Salcedo emergencia </t>
        </r>
      </text>
    </comment>
    <comment ref="D113" authorId="0" shapeId="0" xr:uid="{5E6E2420-4A16-4BE3-8AAE-45AF0DF8DA4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Externo de haberes problema bancario 
</t>
        </r>
      </text>
    </comment>
    <comment ref="D114" authorId="0" shapeId="0" xr:uid="{F28D626F-B6DE-473A-B2DF-52C304911E2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Externo de haberes problema bancario 
</t>
        </r>
      </text>
    </comment>
    <comment ref="D115" authorId="0" shapeId="0" xr:uid="{1D511742-6D35-43B4-B70E-8D87140C8AE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Externo de haberes problema bancario 
</t>
        </r>
      </text>
    </comment>
    <comment ref="C122" authorId="0" shapeId="0" xr:uid="{B601121F-AEE9-490A-BE9B-6A013F41311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15na Juan Davila </t>
        </r>
      </text>
    </comment>
    <comment ref="C123" authorId="0" shapeId="0" xr:uid="{EAC0C151-257F-46AA-A1D2-D6320D4E63C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Juan Ramírez </t>
        </r>
      </text>
    </comment>
    <comment ref="C131" authorId="0" shapeId="0" xr:uid="{546FA4C2-7E65-4440-956A-6BE9F3A071A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mamparas Block D, E y F</t>
        </r>
      </text>
    </comment>
    <comment ref="D170" authorId="0" shapeId="0" xr:uid="{1DAE881F-BF03-4AA8-9D6A-720FB958810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Problema con el NPS Sunat </t>
        </r>
      </text>
    </comment>
    <comment ref="D171" authorId="0" shapeId="0" xr:uid="{4FF6E752-618D-4273-9A82-17EA78C2118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Problema con el NPS Sunat </t>
        </r>
      </text>
    </comment>
    <comment ref="C189" authorId="0" shapeId="0" xr:uid="{42B70438-DD3D-480A-83F3-DF60EF339CD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Utiles de escritorio administración </t>
        </r>
      </text>
    </comment>
    <comment ref="C209" authorId="0" shapeId="0" xr:uid="{2AE7BF8A-94E5-464D-A07F-ED009B46F05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Cambio componentes cámara vigilancia garita 2 </t>
        </r>
      </text>
    </comment>
    <comment ref="C216" authorId="0" shapeId="0" xr:uid="{02A6351B-D24A-46FC-9C18-3B871037B5E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Compra de reflectores poste parque </t>
        </r>
      </text>
    </comment>
    <comment ref="C234" authorId="0" shapeId="0" xr:uid="{749AA426-C9B8-4BD9-A7B2-B99C0720686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de cámara garita 2 </t>
        </r>
      </text>
    </comment>
    <comment ref="C235" authorId="0" shapeId="0" xr:uid="{B6FCD6B3-9E19-412B-8971-4FCF8FC2FED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50% reparación tubo de ventilación cisterna 1</t>
        </r>
      </text>
    </comment>
    <comment ref="C237" authorId="0" shapeId="0" xr:uid="{7C902771-DFD3-4E35-AC03-941224793BE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pilas control remoto alarma garitas </t>
        </r>
      </text>
    </comment>
    <comment ref="C253" authorId="0" shapeId="0" xr:uid="{4553E70B-B367-44BB-A610-329A44E899A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Vacaciones Sra. Sharol Cavanillas </t>
        </r>
      </text>
    </comment>
  </commentList>
</comments>
</file>

<file path=xl/comments7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Energía Renovable Perú</author>
    <author>Sergio</author>
  </authors>
  <commentList>
    <comment ref="C19" authorId="0" shapeId="0" xr:uid="{AE4A7BF9-FF53-477B-AB41-A580D2B805D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Habares Juan Davila</t>
        </r>
      </text>
    </comment>
    <comment ref="C20" authorId="0" shapeId="0" xr:uid="{2C0EF7F2-333E-4E22-B9C7-3D683CA5616C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Haberes Roberto Silvestre</t>
        </r>
      </text>
    </comment>
    <comment ref="C21" authorId="0" shapeId="0" xr:uid="{6397EFEC-D1B3-4A69-B3D0-2212A296AC2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Juna Ramírez</t>
        </r>
      </text>
    </comment>
    <comment ref="C27" authorId="0" shapeId="0" xr:uid="{E5120B7F-11CE-444D-A950-6F469EB63B7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limpieza condominio </t>
        </r>
      </text>
    </comment>
    <comment ref="C28" authorId="0" shapeId="0" xr:uid="{001B7A36-16E9-4777-B7C0-79F9682CDA1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Instalación y limpieza de reflectores </t>
        </r>
      </text>
    </comment>
    <comment ref="C29" authorId="0" shapeId="0" xr:uid="{116F58CC-A636-440C-96F5-17CAA766791D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pintado tubo ventilación cisterna 1</t>
        </r>
      </text>
    </comment>
    <comment ref="C30" authorId="0" shapeId="0" xr:uid="{40F5731D-019E-4E98-AF69-173599E9328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tubo desfogue cisterna 1 </t>
        </r>
      </text>
    </comment>
    <comment ref="C41" authorId="0" shapeId="0" xr:uid="{8DE57C4F-3115-4719-B011-73E2AB021F4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Payo servicio Eddy Salcedo</t>
        </r>
      </text>
    </comment>
    <comment ref="C50" authorId="0" shapeId="0" xr:uid="{6173C230-EE33-4A02-A898-EC279A250C9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08 casacas y 04 Chalecos bordados personal seguridad  </t>
        </r>
      </text>
    </comment>
    <comment ref="C54" authorId="0" shapeId="0" xr:uid="{8F26C1EF-913C-4EBF-BB21-D2E34474BF6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Instalación de desfogue cuarto almacén material </t>
        </r>
      </text>
    </comment>
    <comment ref="C88" authorId="1" shapeId="0" xr:uid="{621B6465-F096-42D5-94DD-C716CF364A01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Jun/26
</t>
        </r>
      </text>
    </comment>
    <comment ref="C89" authorId="1" shapeId="0" xr:uid="{82C231B2-D868-4A52-8B83-D64AA98F0D45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Jun/26</t>
        </r>
      </text>
    </comment>
    <comment ref="C90" authorId="0" shapeId="0" xr:uid="{EA364D3D-9C33-4399-912D-FD2C8943B66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Mantto espátulas </t>
        </r>
      </text>
    </comment>
    <comment ref="C93" authorId="0" shapeId="0" xr:uid="{9CAA09D8-CEAD-4C0A-92FE-33548316901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Juan Ramírez</t>
        </r>
      </text>
    </comment>
    <comment ref="C94" authorId="0" shapeId="0" xr:uid="{7AF61CC2-0E2F-400F-A4D8-57AEBD84B57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Juan Davila</t>
        </r>
      </text>
    </comment>
    <comment ref="C98" authorId="0" shapeId="0" xr:uid="{BC35D68A-C157-4944-845D-A98387ADB97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Útiles de escritorio </t>
        </r>
      </text>
    </comment>
    <comment ref="C113" authorId="0" shapeId="0" xr:uid="{7F0782FA-DAC8-4F68-BD95-13948CF4A8F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Uniforme personal seguridad </t>
        </r>
      </text>
    </comment>
    <comment ref="C114" authorId="0" shapeId="0" xr:uid="{EA169AD6-C1FD-4D72-AB6B-F78A8A60CE5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Humus Compus ornato áreas verdes </t>
        </r>
      </text>
    </comment>
    <comment ref="C131" authorId="0" shapeId="0" xr:uid="{178EB9F8-CF15-44AA-988B-A0375B68747E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Ocre cera negra sardineles </t>
        </r>
      </text>
    </comment>
    <comment ref="C168" authorId="0" shapeId="0" xr:uid="{ADC9352B-10D8-4440-9152-AF7EBD29C279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reaparación silla escritorio administrador </t>
        </r>
      </text>
    </comment>
    <comment ref="C180" authorId="0" shapeId="0" xr:uid="{5AC40D8B-7B49-4A73-A9B7-8E4C74686692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Hosting Perú | Intermediahost SAC montecaoba.com</t>
        </r>
      </text>
    </comment>
    <comment ref="C200" authorId="0" shapeId="0" xr:uid="{2C3D4684-9ADC-45DC-85D4-515E722827BB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Dieta
</t>
        </r>
      </text>
    </comment>
    <comment ref="C217" authorId="0" shapeId="0" xr:uid="{C7B97AA0-3D0A-4BD1-A9C9-5A17EA7C654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Pago haberes Juan Ramirez </t>
        </r>
      </text>
    </comment>
  </commentList>
</comments>
</file>

<file path=xl/comments8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Energía Renovable Perú</author>
    <author>Sergio</author>
  </authors>
  <commentList>
    <comment ref="C24" authorId="0" shapeId="0" xr:uid="{FD2005C3-11FA-4652-BC9F-4BB014D5013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Material de limpieza condominio </t>
        </r>
      </text>
    </comment>
    <comment ref="C26" authorId="0" shapeId="0" xr:uid="{49E0EDD7-304C-4E11-81E8-5B9D8B4EAFA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Apoyo servicio </t>
        </r>
      </text>
    </comment>
    <comment ref="C27" authorId="0" shapeId="0" xr:uid="{D3223FBC-D677-44FF-9DC3-C171079EBA2A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escarapelas personal </t>
        </r>
      </text>
    </comment>
    <comment ref="C37" authorId="0" shapeId="0" xr:uid="{839B150B-1402-4A44-82C8-BE1FC1066E73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Adelanto haberes Manuel Payano </t>
        </r>
      </text>
    </comment>
    <comment ref="C38" authorId="0" shapeId="0" xr:uid="{A7BA9360-83F4-44C5-A9CE-F9085010A408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de impresora administración </t>
        </r>
      </text>
    </comment>
    <comment ref="C49" authorId="0" shapeId="0" xr:uid="{6A8A71BB-117F-497A-B40F-1EAC91DF65F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aguja, hilo, cinta, interruptor </t>
        </r>
      </text>
    </comment>
    <comment ref="C58" authorId="0" shapeId="0" xr:uid="{85E12C45-66FB-44B4-9032-E14E3AA4A08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Portas hojas vertical</t>
        </r>
      </text>
    </comment>
    <comment ref="C59" authorId="0" shapeId="0" xr:uid="{A32404F4-4C2C-465B-9197-969C3F0319B4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Movilidad traslado de material (micas)</t>
        </r>
      </text>
    </comment>
    <comment ref="C66" authorId="0" shapeId="0" xr:uid="{7D41C6FB-BFEA-4830-994D-8B0D2F2F926F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Pago pag Web condominio WIX</t>
        </r>
      </text>
    </comment>
    <comment ref="C68" authorId="0" shapeId="0" xr:uid="{66FB6FAE-A35D-4030-BAA6-1B0B73BF8DD6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Dicroico les cinta broca mantenimiento </t>
        </r>
      </text>
    </comment>
    <comment ref="C72" authorId="0" shapeId="0" xr:uid="{1DC5BA7C-56A1-4940-A3F9-1634662B6E21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Reparación de DVR 16 canales garita 2</t>
        </r>
      </text>
    </comment>
    <comment ref="C73" authorId="0" shapeId="0" xr:uid="{BEBF647B-6DC8-4357-A705-6661E7F49270}">
      <text>
        <r>
          <rPr>
            <b/>
            <sz val="9"/>
            <color indexed="81"/>
            <rFont val="Tahoma"/>
            <family val="2"/>
          </rPr>
          <t>Energía Renovable Perú:</t>
        </r>
        <r>
          <rPr>
            <sz val="9"/>
            <color indexed="81"/>
            <rFont val="Tahoma"/>
            <family val="2"/>
          </rPr>
          <t xml:space="preserve">
Adelanto haberes Addy Salcedo urgencia familiar </t>
        </r>
      </text>
    </comment>
    <comment ref="C97" authorId="1" shapeId="0" xr:uid="{C4D9671D-3278-49EE-837D-F7E5B4F1C74F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Jul/26
</t>
        </r>
      </text>
    </comment>
    <comment ref="C98" authorId="1" shapeId="0" xr:uid="{5016C586-D57C-4B4D-AA52-F8C027608094}">
      <text>
        <r>
          <rPr>
            <b/>
            <sz val="9"/>
            <color indexed="81"/>
            <rFont val="Tahoma"/>
            <family val="2"/>
          </rPr>
          <t>Sergio:</t>
        </r>
        <r>
          <rPr>
            <sz val="9"/>
            <color indexed="81"/>
            <rFont val="Tahoma"/>
            <family val="2"/>
          </rPr>
          <t xml:space="preserve">
Mantto. Jul/26</t>
        </r>
      </text>
    </comment>
    <comment ref="C111" authorId="0" shapeId="0" xr:uid="{47F76219-E3D2-4A23-B08B-C1FD0D1CC634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Sinfín piton jardín </t>
        </r>
      </text>
    </comment>
    <comment ref="C112" authorId="0" shapeId="0" xr:uid="{9ED0F0EF-8090-4C92-A933-44881C92CC12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Papel A4 Administración </t>
        </r>
      </text>
    </comment>
    <comment ref="C122" authorId="0" shapeId="0" xr:uid="{985B2594-6E60-478E-A484-CE92D6579E77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Apoyo servicio Juan Ramírez </t>
        </r>
      </text>
    </comment>
    <comment ref="C123" authorId="0" shapeId="0" xr:uid="{7846FA65-73AA-46D4-B3AD-AAC7698C5B58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Apoyo servicio Juan Davila</t>
        </r>
      </text>
    </comment>
    <comment ref="C141" authorId="0" shapeId="0" xr:uid="{D7A76FA7-5669-4C36-A405-A2967C60E7FB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Retiro de desmonte </t>
        </r>
      </text>
    </comment>
    <comment ref="C151" authorId="0" shapeId="0" xr:uid="{EC333233-F564-4395-A631-1C2BFDB74CB5}">
      <text>
        <r>
          <rPr>
            <b/>
            <sz val="9"/>
            <color indexed="81"/>
            <rFont val="Tahoma"/>
            <charset val="1"/>
          </rPr>
          <t>Energía Renovable Perú:</t>
        </r>
        <r>
          <rPr>
            <sz val="9"/>
            <color indexed="81"/>
            <rFont val="Tahoma"/>
            <charset val="1"/>
          </rPr>
          <t xml:space="preserve">
Instalación de reflectores </t>
        </r>
      </text>
    </comment>
  </commentList>
</comments>
</file>

<file path=xl/metadata.xml><?xml version="1.0" encoding="utf-8"?>
<metadata xmlns="http://schemas.openxmlformats.org/spreadsheetml/2006/main" xmlns:xda="http://schemas.microsoft.com/office/spreadsheetml/2017/dynamicarray">
  <metadataTypes count="1">
    <metadataType name="XLDAPR" minSupportedVersion="120000" copy="1" pasteAll="1" pasteValues="1" merge="1" splitFirst="1" rowColShift="1" clearFormats="1" clearComments="1" assign="1" coerce="1" cellMeta="1"/>
  </metadataTypes>
  <futureMetadata name="XLDAPR" count="1">
    <bk>
      <extLst>
        <ext uri="{bdbb8cdc-fa1e-496e-a857-3c3f30c029c3}">
          <xda:dynamicArrayProperties fDynamic="1" fCollapsed="0"/>
        </ext>
      </extLst>
    </bk>
  </futureMetadata>
  <cellMetadata count="1">
    <bk>
      <rc t="1" v="0"/>
    </bk>
  </cellMetadata>
</metadata>
</file>

<file path=xl/sharedStrings.xml><?xml version="1.0" encoding="utf-8"?>
<sst xmlns="http://schemas.openxmlformats.org/spreadsheetml/2006/main" count="3871" uniqueCount="541">
  <si>
    <t>INGRESOS</t>
  </si>
  <si>
    <t>EGRESOS</t>
  </si>
  <si>
    <t>FECHA</t>
  </si>
  <si>
    <t>SALDO</t>
  </si>
  <si>
    <t>CONTABLE</t>
  </si>
  <si>
    <t>ITF</t>
  </si>
  <si>
    <t>Nro de cta</t>
  </si>
  <si>
    <t>ingreso</t>
  </si>
  <si>
    <t>egreso</t>
  </si>
  <si>
    <t>TOTAL INGRESOS</t>
  </si>
  <si>
    <t>TOTAL EGRESOS</t>
  </si>
  <si>
    <t>TOTAL</t>
  </si>
  <si>
    <t>CUOTAS</t>
  </si>
  <si>
    <t>JUNIO</t>
  </si>
  <si>
    <t>JULIO</t>
  </si>
  <si>
    <t>AGOSTO</t>
  </si>
  <si>
    <t>ENERO</t>
  </si>
  <si>
    <t>FEBRERO</t>
  </si>
  <si>
    <t>MARZO</t>
  </si>
  <si>
    <t>ABRIL</t>
  </si>
  <si>
    <t>MAYO</t>
  </si>
  <si>
    <t>OCTUBRE</t>
  </si>
  <si>
    <t>NOVIEMBRE</t>
  </si>
  <si>
    <t>DICIEMBRE</t>
  </si>
  <si>
    <t>Total</t>
  </si>
  <si>
    <t xml:space="preserve"> </t>
  </si>
  <si>
    <t>RUC</t>
  </si>
  <si>
    <t>Servicio Luz del Sur</t>
  </si>
  <si>
    <t>Servicio Agua Sedapal</t>
  </si>
  <si>
    <t>Caja Chica</t>
  </si>
  <si>
    <t xml:space="preserve">SALDO MES ANTERIOR </t>
  </si>
  <si>
    <t>ASOCIACIÓN DE VIVIENDA MONTE CAOBA -AVIMOC</t>
  </si>
  <si>
    <t>DESCRIPCIÓN</t>
  </si>
  <si>
    <t>Luz del Sur</t>
  </si>
  <si>
    <t>Sedapal</t>
  </si>
  <si>
    <t>Saldo</t>
  </si>
  <si>
    <t>OBSERVACIONES</t>
  </si>
  <si>
    <t xml:space="preserve">Aportes </t>
  </si>
  <si>
    <t>Ascensor</t>
  </si>
  <si>
    <t>Mantenimiento Ascensores</t>
  </si>
  <si>
    <t>194-2521774-0-63 / CCI 002-194002521774063-95</t>
  </si>
  <si>
    <t>CUOTAS RECAUDADAS+MULTAS+OTROS</t>
  </si>
  <si>
    <t>Gastos Bancarios + ITF</t>
  </si>
  <si>
    <t xml:space="preserve">Gastos Bancarios 
ITF </t>
  </si>
  <si>
    <t>Total   
Egresos</t>
  </si>
  <si>
    <t>a</t>
  </si>
  <si>
    <t>b</t>
  </si>
  <si>
    <t>CUOTAS PENDIENTES</t>
  </si>
  <si>
    <t>Pagos/Gastos/Otros</t>
  </si>
  <si>
    <t>Pago Personal Avimoc</t>
  </si>
  <si>
    <t>(a-b)</t>
  </si>
  <si>
    <t>A (TK)</t>
  </si>
  <si>
    <t>B (TK)</t>
  </si>
  <si>
    <t>D (TK)</t>
  </si>
  <si>
    <t>E (TK)</t>
  </si>
  <si>
    <t>F (TK)</t>
  </si>
  <si>
    <t>H (TK)</t>
  </si>
  <si>
    <t>I (TK)</t>
  </si>
  <si>
    <t>G (AS)</t>
  </si>
  <si>
    <t>C (AS)</t>
  </si>
  <si>
    <t>Año</t>
  </si>
  <si>
    <t>AVIMOC</t>
  </si>
  <si>
    <t>Empresa S.</t>
  </si>
  <si>
    <t>Ahorro</t>
  </si>
  <si>
    <t>SETIEMBRE</t>
  </si>
  <si>
    <t>A</t>
  </si>
  <si>
    <t>B</t>
  </si>
  <si>
    <t>C</t>
  </si>
  <si>
    <t>D</t>
  </si>
  <si>
    <t>E</t>
  </si>
  <si>
    <t>F</t>
  </si>
  <si>
    <t>G</t>
  </si>
  <si>
    <t>H</t>
  </si>
  <si>
    <t>I</t>
  </si>
  <si>
    <t>Repuest</t>
  </si>
  <si>
    <t>Pagos      Gastos       Otros</t>
  </si>
  <si>
    <t>EP</t>
  </si>
  <si>
    <t>P1  Mantenimiento</t>
  </si>
  <si>
    <r>
      <t xml:space="preserve">Total   Ingresos </t>
    </r>
    <r>
      <rPr>
        <b/>
        <sz val="8"/>
        <color theme="1"/>
        <rFont val="Arial Nova Light"/>
        <family val="2"/>
      </rPr>
      <t>(Cuotas+</t>
    </r>
    <r>
      <rPr>
        <b/>
        <sz val="8"/>
        <color rgb="FF00B050"/>
        <rFont val="Arial Nova Light"/>
        <family val="2"/>
      </rPr>
      <t>Otros)</t>
    </r>
    <r>
      <rPr>
        <b/>
        <sz val="10"/>
        <color rgb="FF00B050"/>
        <rFont val="Arial Nova Light"/>
        <family val="2"/>
      </rPr>
      <t xml:space="preserve"> (*)</t>
    </r>
  </si>
  <si>
    <t>Proyección de sueldos</t>
  </si>
  <si>
    <t>Otros Ingresos (*)</t>
  </si>
  <si>
    <r>
      <t xml:space="preserve">Alquiler </t>
    </r>
    <r>
      <rPr>
        <sz val="8"/>
        <color rgb="FF00B050"/>
        <rFont val="Century Gothic"/>
        <family val="2"/>
      </rPr>
      <t>(Est. 169)</t>
    </r>
  </si>
  <si>
    <t xml:space="preserve">diferencia </t>
  </si>
  <si>
    <t>Essalud</t>
  </si>
  <si>
    <t>RMV</t>
  </si>
  <si>
    <t xml:space="preserve">Total </t>
  </si>
  <si>
    <t xml:space="preserve">Pago Personal </t>
  </si>
  <si>
    <t>Seguridad</t>
  </si>
  <si>
    <t xml:space="preserve">Limpieza </t>
  </si>
  <si>
    <t>Transporte</t>
  </si>
  <si>
    <t>Rancho</t>
  </si>
  <si>
    <t>Puntualidad</t>
  </si>
  <si>
    <t>Feriados</t>
  </si>
  <si>
    <t>?</t>
  </si>
  <si>
    <t>Jardinero</t>
  </si>
  <si>
    <t>Cat</t>
  </si>
  <si>
    <t>Mensual</t>
  </si>
  <si>
    <t>Anual</t>
  </si>
  <si>
    <t>Administración</t>
  </si>
  <si>
    <t>Dieta</t>
  </si>
  <si>
    <t>Contadora</t>
  </si>
  <si>
    <t>Servicios</t>
  </si>
  <si>
    <t>Ascensores</t>
  </si>
  <si>
    <t>Essalud 9%</t>
  </si>
  <si>
    <t>SCTR</t>
  </si>
  <si>
    <t>Vida Ley</t>
  </si>
  <si>
    <t>Mantto</t>
  </si>
  <si>
    <t xml:space="preserve">P2 Obras General </t>
  </si>
  <si>
    <t>P3  Ascensores</t>
  </si>
  <si>
    <t>Tesorero</t>
  </si>
  <si>
    <t>SALDO BANCO</t>
  </si>
  <si>
    <t xml:space="preserve"> Ascensores Mantto.</t>
  </si>
  <si>
    <t xml:space="preserve">Ascensores Reparación </t>
  </si>
  <si>
    <t xml:space="preserve">Reparación de Ascensores </t>
  </si>
  <si>
    <r>
      <rPr>
        <b/>
        <sz val="9"/>
        <color theme="1"/>
        <rFont val="Arial Nova Light"/>
        <family val="2"/>
      </rPr>
      <t>MONTE CAOBA</t>
    </r>
    <r>
      <rPr>
        <b/>
        <sz val="10"/>
        <color theme="1"/>
        <rFont val="Arial Nova Light"/>
        <family val="2"/>
      </rPr>
      <t xml:space="preserve"> </t>
    </r>
  </si>
  <si>
    <t>Pagos x Año</t>
  </si>
  <si>
    <t xml:space="preserve">P1.1 Agua </t>
  </si>
  <si>
    <t>JUNTA PROPIETARIOS MONTE CAOBA - JPMC</t>
  </si>
  <si>
    <t xml:space="preserve">Cuota Mantenimiento </t>
  </si>
  <si>
    <t xml:space="preserve">Cuota Extraordinaria </t>
  </si>
  <si>
    <t>Pagos Gastos Otros</t>
  </si>
  <si>
    <t xml:space="preserve">Luz del Sur </t>
  </si>
  <si>
    <t xml:space="preserve">Sedapal </t>
  </si>
  <si>
    <t>Mantto y Reparaciones  Ascensores</t>
  </si>
  <si>
    <t>RESUMEN DICIEMBRE 2026</t>
  </si>
  <si>
    <t>RESUMEN MARZO 2026</t>
  </si>
  <si>
    <t>RESUMEN FEBRERO 2026</t>
  </si>
  <si>
    <t>RESUMEN ENERO 2026</t>
  </si>
  <si>
    <t>RESUMEN ABRIL 2026</t>
  </si>
  <si>
    <t>RESUMEN MAYO 2026</t>
  </si>
  <si>
    <t>RESUMEN JUNIO 2026</t>
  </si>
  <si>
    <t>RESUMEN JULIO 2026</t>
  </si>
  <si>
    <t>RESUMEN AGOSTO 2026</t>
  </si>
  <si>
    <t>RESUMEN SETIEMBRE 2026</t>
  </si>
  <si>
    <t>RESUMEN OCTUBRE 2026</t>
  </si>
  <si>
    <t>RESUMEN NOVIEMBRE 2026</t>
  </si>
  <si>
    <t>TRAN.CTAS.TERC.HK</t>
  </si>
  <si>
    <t xml:space="preserve">RIMA020537982765 VIDA LEY </t>
  </si>
  <si>
    <t>TRAN.CTAS.TERC.BM</t>
  </si>
  <si>
    <t>03/01/2026</t>
  </si>
  <si>
    <t>02/01/2026</t>
  </si>
  <si>
    <t>A 194 10763993 0</t>
  </si>
  <si>
    <t>A 194 93661961 0</t>
  </si>
  <si>
    <t>TRANSF.BCO.INTERBANK</t>
  </si>
  <si>
    <t>TRANSF.BCO.BBVA</t>
  </si>
  <si>
    <t>ENTR.EFEC. 0185935</t>
  </si>
  <si>
    <t>04/01/2026</t>
  </si>
  <si>
    <t>TRANSF.BCO.SCOTIABANK</t>
  </si>
  <si>
    <t>06/01/2026</t>
  </si>
  <si>
    <t>05/01/2026</t>
  </si>
  <si>
    <t>TRANSF.BCO.NACION</t>
  </si>
  <si>
    <t>ENTR.EFEC. 0479296</t>
  </si>
  <si>
    <t>07/01/2026</t>
  </si>
  <si>
    <t>IMPUESTO ITF</t>
  </si>
  <si>
    <t>08/01/2026</t>
  </si>
  <si>
    <t>A 191 08529189 0</t>
  </si>
  <si>
    <t>A 194 03429807 0</t>
  </si>
  <si>
    <t>10/01/2026</t>
  </si>
  <si>
    <t>09/01/2026</t>
  </si>
  <si>
    <t>11/01/2026</t>
  </si>
  <si>
    <t>13/01/2026</t>
  </si>
  <si>
    <t>12/01/2026</t>
  </si>
  <si>
    <t>14/01/2026</t>
  </si>
  <si>
    <t>DEVOL. PAGO 000031</t>
  </si>
  <si>
    <t>HABER TLC 31</t>
  </si>
  <si>
    <t>A 193 14945237 0</t>
  </si>
  <si>
    <t>A 194 07172079 0</t>
  </si>
  <si>
    <t>LUZ0000001654617</t>
  </si>
  <si>
    <t>LUZ0000001654616</t>
  </si>
  <si>
    <t>LUZ0000001654623</t>
  </si>
  <si>
    <t>LUZ0000001654615</t>
  </si>
  <si>
    <t>SEDA000006244656</t>
  </si>
  <si>
    <t>LUZ0000001654619</t>
  </si>
  <si>
    <t>LUZ0000001654622</t>
  </si>
  <si>
    <t>LUZ0000001654620</t>
  </si>
  <si>
    <t>LUZ0000001654621</t>
  </si>
  <si>
    <t>LUZ0000001654618</t>
  </si>
  <si>
    <t>LUZ0000001654614</t>
  </si>
  <si>
    <t>SEDA000006244619</t>
  </si>
  <si>
    <t>EQUI020537982765 - INFOCORP</t>
  </si>
  <si>
    <t>THYSSENKRUPP MANTTO ASCENSORES</t>
  </si>
  <si>
    <t>ASBAU MANTTO ASCENSORES</t>
  </si>
  <si>
    <t>15/01/2026</t>
  </si>
  <si>
    <t>TDPC000734352697</t>
  </si>
  <si>
    <t>TDPC000737495911</t>
  </si>
  <si>
    <t>16/01/2026</t>
  </si>
  <si>
    <t>17/01/2026</t>
  </si>
  <si>
    <t>A 194 00660772 0</t>
  </si>
  <si>
    <t>SAFT000000448549 SCTR SALUD</t>
  </si>
  <si>
    <t xml:space="preserve">SAFT000000449264 SCTR PENSIÓN </t>
  </si>
  <si>
    <t>DE 194-19719913-0</t>
  </si>
  <si>
    <t>18/01/2026</t>
  </si>
  <si>
    <t>A 194 90037213 0</t>
  </si>
  <si>
    <t>ENTR.EFEC. 0438541</t>
  </si>
  <si>
    <t>18/01/2027</t>
  </si>
  <si>
    <t>18/01/2028</t>
  </si>
  <si>
    <t>19/01/2026</t>
  </si>
  <si>
    <t>21/01/2026</t>
  </si>
  <si>
    <t>20/01/2026</t>
  </si>
  <si>
    <t>SUNA004633093950</t>
  </si>
  <si>
    <t>22/01/2026</t>
  </si>
  <si>
    <t>PAGOS AFP INTEGRA</t>
  </si>
  <si>
    <t>PAGOS AFP PRIMA</t>
  </si>
  <si>
    <t>PAGOS AFP PROFUTUR</t>
  </si>
  <si>
    <t>PAGOS AFP HABITAT</t>
  </si>
  <si>
    <t>A 194 71925526 0</t>
  </si>
  <si>
    <t>23/01/2026</t>
  </si>
  <si>
    <t>A 194 97292948 0</t>
  </si>
  <si>
    <t>26/01/2026</t>
  </si>
  <si>
    <t>24/01/2026</t>
  </si>
  <si>
    <t>ENTR.EFEC. 0853509</t>
  </si>
  <si>
    <t xml:space="preserve"> ENTR.EFEC. 0173731</t>
  </si>
  <si>
    <t>A 191 92617817 0</t>
  </si>
  <si>
    <t>27/01/2026</t>
  </si>
  <si>
    <t>TLC MANT</t>
  </si>
  <si>
    <t>29/01/2026</t>
  </si>
  <si>
    <t>28/01/2026</t>
  </si>
  <si>
    <t>A 194 72963768 0</t>
  </si>
  <si>
    <t>30/01/2026</t>
  </si>
  <si>
    <t>A 305 95360921 0</t>
  </si>
  <si>
    <t>COM.CCE HAB 000032</t>
  </si>
  <si>
    <t>DEVOL. PAGO 000032</t>
  </si>
  <si>
    <t>HABER TLC 32</t>
  </si>
  <si>
    <t>02/02/2026</t>
  </si>
  <si>
    <t>31/01/2026</t>
  </si>
  <si>
    <t>COM.MANTENIM</t>
  </si>
  <si>
    <t>ENVIO.EST.CTA</t>
  </si>
  <si>
    <t>Multas/otros</t>
  </si>
  <si>
    <t>05/02/2026</t>
  </si>
  <si>
    <t>04/02/2026</t>
  </si>
  <si>
    <t>03/02/2026</t>
  </si>
  <si>
    <t>A 194 98423109 0</t>
  </si>
  <si>
    <t>Cuenta JPMC</t>
  </si>
  <si>
    <t>06/02/2026</t>
  </si>
  <si>
    <t>DEPOSITO AG 981219</t>
  </si>
  <si>
    <t>ENTR.EFEC. 0436680</t>
  </si>
  <si>
    <t>08/02/2026</t>
  </si>
  <si>
    <t>07/02/2026</t>
  </si>
  <si>
    <t>10/02/2026</t>
  </si>
  <si>
    <t>12/02/2026</t>
  </si>
  <si>
    <t>11/02/2026</t>
  </si>
  <si>
    <t>13/02/2026</t>
  </si>
  <si>
    <t>TRANFERENCIA CCE</t>
  </si>
  <si>
    <t>14/02/2026</t>
  </si>
  <si>
    <t>DEVOL. PAGO 000033</t>
  </si>
  <si>
    <t>HABER TLC 33</t>
  </si>
  <si>
    <t>(**)</t>
  </si>
  <si>
    <t>16/02/2026</t>
  </si>
  <si>
    <t>15/02/2026</t>
  </si>
  <si>
    <t>17/02/2026</t>
  </si>
  <si>
    <t>A 193 14945237 0 Google One 100GB</t>
  </si>
  <si>
    <t>Mantenimiento y/o reparaciones de Ascensores (09)</t>
  </si>
  <si>
    <t>Caja Chica (gastos menores, urgentes e imprevistos )</t>
  </si>
  <si>
    <t>19/02/2026</t>
  </si>
  <si>
    <t>18/02/2026</t>
  </si>
  <si>
    <t>DEPOSITO AG 987920</t>
  </si>
  <si>
    <t>DE 194-17010728-0</t>
  </si>
  <si>
    <t>SUNA004673394138 SNP - LEY 19990</t>
  </si>
  <si>
    <t>SUNA004673390272 - ESSALUD</t>
  </si>
  <si>
    <t>REGULARIZACIÓN ITF</t>
  </si>
  <si>
    <t>CM</t>
  </si>
  <si>
    <t>Servicio Agua Sedapal recibos (02) 6244619 y 6244656</t>
  </si>
  <si>
    <t>Servicio Luz del Sur (10) recibos: 1654614, 1654615, 1654616, 1654617, 1654618, 1654619, 1654620, 1654621, 1654622 y 1654623.</t>
  </si>
  <si>
    <t>Gastos Bancarios,  Impuesto a las Transacciones Financieras- ITF, comisiones, cargos por prestación de servicios, mantenimiento de cuentas o gestión de productos bancarios.</t>
  </si>
  <si>
    <t>Personal seguridad, limpieza, jardín, administración, Seguro Complementario de Trabajo de Riesgo Salud y Pensión, Vida Ley, ESSALUD, Equipos de Protección Personal -EPPs, Celular Servicio, apoyo servicio, vacaciones personal, Administradoras de Fondos de Pensiones-AFP, Sistema Nacional de Pensiones-SNP, material e insumos limpieza, cerco eléctrico, cámaras seguridad.</t>
  </si>
  <si>
    <t>Pagos/Gastos/Otros, áreas comunes mediante labores preventivas (planificadas: Fumigación, limpieza desagües, desinfección, Mantto cisternas, bombas ornato) y correctivas (reparaciones).</t>
  </si>
  <si>
    <t>20/02/2026</t>
  </si>
  <si>
    <t>ENTR.EFEC. 0931737</t>
  </si>
  <si>
    <t>DEPOSITO AG 000005</t>
  </si>
  <si>
    <t>22/02/2026</t>
  </si>
  <si>
    <t>21/02/2026</t>
  </si>
  <si>
    <t>23/02/2026</t>
  </si>
  <si>
    <t>ENTR.EFEC. 0123923</t>
  </si>
  <si>
    <t>25/02/2026</t>
  </si>
  <si>
    <t>24/02/2026</t>
  </si>
  <si>
    <t>A 194 95248658 0</t>
  </si>
  <si>
    <t>26/02/2026</t>
  </si>
  <si>
    <t>HABER TLC 34</t>
  </si>
  <si>
    <t>27/02/2026</t>
  </si>
  <si>
    <t>COM.CCE HAB 000034</t>
  </si>
  <si>
    <t>DEVOL. PAGO 000034</t>
  </si>
  <si>
    <t>ENTR.EFEC. 0385755</t>
  </si>
  <si>
    <t>(a)</t>
  </si>
  <si>
    <t>28/02/2026</t>
  </si>
  <si>
    <t>REGULARIZACION ITF</t>
  </si>
  <si>
    <t>ENTR.EFEC. 0285230</t>
  </si>
  <si>
    <t>02/03/2026</t>
  </si>
  <si>
    <t>A 191 21605340 0</t>
  </si>
  <si>
    <t>TRANSF OTRA CUENTA</t>
  </si>
  <si>
    <t>(ee)</t>
  </si>
  <si>
    <t>03/03/2026</t>
  </si>
  <si>
    <t>04/03/2026</t>
  </si>
  <si>
    <t>ENTR.EFEC. 0969716</t>
  </si>
  <si>
    <t>05/03/2026</t>
  </si>
  <si>
    <t>DEPOSITO AG 973345</t>
  </si>
  <si>
    <t>ENTR.EFEC. 0735527</t>
  </si>
  <si>
    <t xml:space="preserve">SAFT000000291720 SCTR SALUD </t>
  </si>
  <si>
    <t>MOVI000737495911</t>
  </si>
  <si>
    <t>MOVI000734352697</t>
  </si>
  <si>
    <t>SAFT000000290822 SCTR PENSIÓN</t>
  </si>
  <si>
    <t xml:space="preserve">EQUI020537982765 INFOCORP </t>
  </si>
  <si>
    <t>07/03/2026</t>
  </si>
  <si>
    <t>06/03/2026</t>
  </si>
  <si>
    <t>09/03/2026</t>
  </si>
  <si>
    <t>12/03/2026</t>
  </si>
  <si>
    <t>11/03/2026</t>
  </si>
  <si>
    <t>14/03/2026</t>
  </si>
  <si>
    <t>13/03/2026</t>
  </si>
  <si>
    <t>DEVOL. PAGO 000035</t>
  </si>
  <si>
    <t>HABER TLC 35</t>
  </si>
  <si>
    <t>(ex)</t>
  </si>
  <si>
    <t>14/03/2027</t>
  </si>
  <si>
    <t>14/03/2028</t>
  </si>
  <si>
    <t>14/03/2029</t>
  </si>
  <si>
    <t>14/03/2030</t>
  </si>
  <si>
    <t>14/03/2031</t>
  </si>
  <si>
    <t>14/03/2032</t>
  </si>
  <si>
    <t>16/03/2026</t>
  </si>
  <si>
    <t>15/03/2026</t>
  </si>
  <si>
    <t>14/03/2033</t>
  </si>
  <si>
    <t>14/03/2034</t>
  </si>
  <si>
    <t>14/03/2035</t>
  </si>
  <si>
    <t>14/03/2036</t>
  </si>
  <si>
    <t>17/03/2026</t>
  </si>
  <si>
    <t>18/03/2026</t>
  </si>
  <si>
    <t>18/03/2027</t>
  </si>
  <si>
    <t>19/03/2026</t>
  </si>
  <si>
    <t>SUNA004718397532 ESSALUD SNP - LEY 19990</t>
  </si>
  <si>
    <t>20/03/2026</t>
  </si>
  <si>
    <t>23/03/2026</t>
  </si>
  <si>
    <t>22/03/2026</t>
  </si>
  <si>
    <t>21/03/2026</t>
  </si>
  <si>
    <t>ENTR.EFEC. 0817799</t>
  </si>
  <si>
    <t>ENTR.EFEC. 0197581</t>
  </si>
  <si>
    <t>24/03/2026</t>
  </si>
  <si>
    <t>ENTR.EFEC. 0727020</t>
  </si>
  <si>
    <t>26/03/2026</t>
  </si>
  <si>
    <t>25/03/2026</t>
  </si>
  <si>
    <t>A 193 21543025 0</t>
  </si>
  <si>
    <t>A 193 05347983 0</t>
  </si>
  <si>
    <t>A 191 03182315 0</t>
  </si>
  <si>
    <t>Pago Personal JPMC</t>
  </si>
  <si>
    <t>27/03/2026</t>
  </si>
  <si>
    <t>30/03/2026</t>
  </si>
  <si>
    <t>29/03/2026</t>
  </si>
  <si>
    <t>28/03/2026</t>
  </si>
  <si>
    <t>A 194 95042815 0</t>
  </si>
  <si>
    <t>HABER TLC 36</t>
  </si>
  <si>
    <t>31/03/2026</t>
  </si>
  <si>
    <t>COM.CCE HAB 000036</t>
  </si>
  <si>
    <t>ENTR.EFEC. 0256322</t>
  </si>
  <si>
    <t>Mantenimiento</t>
  </si>
  <si>
    <t>01/04/2026</t>
  </si>
  <si>
    <t>ENTR.EFEC. 0764748</t>
  </si>
  <si>
    <t>03/04/2026</t>
  </si>
  <si>
    <t>01/04/2027</t>
  </si>
  <si>
    <t>01/04/2028</t>
  </si>
  <si>
    <t>01/04/2029</t>
  </si>
  <si>
    <t>01/04/2030</t>
  </si>
  <si>
    <t>01/04/2031</t>
  </si>
  <si>
    <t>01/04/2032</t>
  </si>
  <si>
    <t>01/04/2033</t>
  </si>
  <si>
    <t>01/04/2034</t>
  </si>
  <si>
    <t>01/04/2035</t>
  </si>
  <si>
    <t>01/04/2036</t>
  </si>
  <si>
    <t>06/04/2026</t>
  </si>
  <si>
    <t>04/04/2026</t>
  </si>
  <si>
    <t>ENTR.EFEC. 0060510</t>
  </si>
  <si>
    <t>07/04/2026</t>
  </si>
  <si>
    <t>ENTR.EFEC. 0300579</t>
  </si>
  <si>
    <t xml:space="preserve">SAFT000000480050 SCTR SALUD </t>
  </si>
  <si>
    <t>SAFT000000198184 SCTR PENSIÓN</t>
  </si>
  <si>
    <t>09/04/2026</t>
  </si>
  <si>
    <t>08/04/2026</t>
  </si>
  <si>
    <t>DEPOSITO AG 374141</t>
  </si>
  <si>
    <t>13/04/2026</t>
  </si>
  <si>
    <t>11/04/2026</t>
  </si>
  <si>
    <t>HABER TLC 37</t>
  </si>
  <si>
    <t>14/04/2026</t>
  </si>
  <si>
    <t>DEVOL. PAGO 000037</t>
  </si>
  <si>
    <t>A 194 92387266 0</t>
  </si>
  <si>
    <t>15/04/2026</t>
  </si>
  <si>
    <t>16/04/2026</t>
  </si>
  <si>
    <t>17/04/2026</t>
  </si>
  <si>
    <t>20/04/2026</t>
  </si>
  <si>
    <t>19/04/2026</t>
  </si>
  <si>
    <t>18/04/2026</t>
  </si>
  <si>
    <t>ENTR.EFEC. 0609743</t>
  </si>
  <si>
    <t>21/04/2026</t>
  </si>
  <si>
    <t>ENTR.EFEC. 0328904</t>
  </si>
  <si>
    <t>ENTR.EFEC. 0972070</t>
  </si>
  <si>
    <t>SUNA004761182566 ESSALUD SNP - LEY 19990</t>
  </si>
  <si>
    <t>22/04/2026</t>
  </si>
  <si>
    <t>23/04/2026</t>
  </si>
  <si>
    <t>24/04/2026</t>
  </si>
  <si>
    <t>27/04/2026</t>
  </si>
  <si>
    <t>25/04/2026</t>
  </si>
  <si>
    <t>28/04/2026</t>
  </si>
  <si>
    <t>29/04/2026</t>
  </si>
  <si>
    <t>A 191 36926782 0</t>
  </si>
  <si>
    <t>ENTR.EFEC. 0401519</t>
  </si>
  <si>
    <t>30/04/2026</t>
  </si>
  <si>
    <t>COM.CCE HAB 000038</t>
  </si>
  <si>
    <t>DEVOL. PAGO 000038</t>
  </si>
  <si>
    <t>HABER TLC 38</t>
  </si>
  <si>
    <t>02/05/2026</t>
  </si>
  <si>
    <t>01/05/2026</t>
  </si>
  <si>
    <t>A 194 11908885 0</t>
  </si>
  <si>
    <t>Extor*</t>
  </si>
  <si>
    <t>MOVIL 000734352697</t>
  </si>
  <si>
    <t>04/05/2026</t>
  </si>
  <si>
    <t>03/05/2026</t>
  </si>
  <si>
    <t>ENTR.EFEC. 0071120</t>
  </si>
  <si>
    <t xml:space="preserve">SAFT000000121866 SCTR PENSIÓN </t>
  </si>
  <si>
    <t>SAFT000000122653 SCTR SALUD</t>
  </si>
  <si>
    <t>RIMA020537982765 VIDA LEY</t>
  </si>
  <si>
    <t>EQUI020537982765 INFOCORP</t>
  </si>
  <si>
    <t>05/05/2026</t>
  </si>
  <si>
    <t>ENTR.EFEC. 0282069</t>
  </si>
  <si>
    <t>H201</t>
  </si>
  <si>
    <t>H402</t>
  </si>
  <si>
    <t>E303</t>
  </si>
  <si>
    <t>06/05/2026</t>
  </si>
  <si>
    <t>A 194 92772822 0</t>
  </si>
  <si>
    <t>I504</t>
  </si>
  <si>
    <t>XXXX</t>
  </si>
  <si>
    <t>07/05/2026</t>
  </si>
  <si>
    <t>08/05/2026</t>
  </si>
  <si>
    <t>A 194 73171052 0</t>
  </si>
  <si>
    <t>09/05/2026</t>
  </si>
  <si>
    <t>A 194 74052073 0</t>
  </si>
  <si>
    <t>Ext</t>
  </si>
  <si>
    <t>10/05/2026</t>
  </si>
  <si>
    <t>13/05/2026</t>
  </si>
  <si>
    <t>12/05/2026</t>
  </si>
  <si>
    <t>11/05/2026</t>
  </si>
  <si>
    <t>14/05/2026</t>
  </si>
  <si>
    <t>DEVOL. PAGO 000039</t>
  </si>
  <si>
    <t>HABER TLC 39</t>
  </si>
  <si>
    <t>15/05/2026</t>
  </si>
  <si>
    <t>16/05/2026</t>
  </si>
  <si>
    <t>18/05/2026</t>
  </si>
  <si>
    <t>17/05/2026</t>
  </si>
  <si>
    <t>DEPOSITO EFECTIVO</t>
  </si>
  <si>
    <t>ENTR.EFEC. 0227493</t>
  </si>
  <si>
    <t>DEPOSITO AG 977731</t>
  </si>
  <si>
    <t>20/05/2026</t>
  </si>
  <si>
    <t>19/05/2026</t>
  </si>
  <si>
    <t>21/05/2026</t>
  </si>
  <si>
    <t>EXTORNO</t>
  </si>
  <si>
    <t>SUNA004810718205</t>
  </si>
  <si>
    <t xml:space="preserve">Ext </t>
  </si>
  <si>
    <t>SUNA004812519765 ESSALUD - SNP</t>
  </si>
  <si>
    <t>22/05/2026</t>
  </si>
  <si>
    <t>ENTR.EFEC. 0677682</t>
  </si>
  <si>
    <t>25/05/2026</t>
  </si>
  <si>
    <t>24/05/2026</t>
  </si>
  <si>
    <t>23/05/2026</t>
  </si>
  <si>
    <t>26/05/2026</t>
  </si>
  <si>
    <t>27/05/2026</t>
  </si>
  <si>
    <t>TLC 002IPX MANT MAY</t>
  </si>
  <si>
    <t>28/05/2026</t>
  </si>
  <si>
    <t>ENTR.EFEC. 0410938</t>
  </si>
  <si>
    <t>30/05/2026</t>
  </si>
  <si>
    <t>29/05/2026</t>
  </si>
  <si>
    <t>COM.CCE HAB 000040</t>
  </si>
  <si>
    <t>HABER TLC 40</t>
  </si>
  <si>
    <t>DE 194-02197328-0</t>
  </si>
  <si>
    <t>ENTR.EFEC. 0808692</t>
  </si>
  <si>
    <t>Repuestos</t>
  </si>
  <si>
    <t>01/06/2026</t>
  </si>
  <si>
    <t>31/05/2026</t>
  </si>
  <si>
    <t>A 194 02071801 0</t>
  </si>
  <si>
    <t>05/06/2026</t>
  </si>
  <si>
    <t>04/06/2026</t>
  </si>
  <si>
    <t>03/06/2026</t>
  </si>
  <si>
    <t>02/06/2026</t>
  </si>
  <si>
    <t>ENTR.EFEC. 0359006</t>
  </si>
  <si>
    <t>06/06/2026</t>
  </si>
  <si>
    <t>08/06/2026</t>
  </si>
  <si>
    <t>07/06/2026</t>
  </si>
  <si>
    <t>09/06/2026</t>
  </si>
  <si>
    <t>10/06/2026</t>
  </si>
  <si>
    <t>11/06/2026</t>
  </si>
  <si>
    <t>SAFT000000889074 SCTR PENSION</t>
  </si>
  <si>
    <t>SAFT000000891100 SCTR SALUD</t>
  </si>
  <si>
    <t>13/06/2026</t>
  </si>
  <si>
    <t>12/06/2026</t>
  </si>
  <si>
    <t>15/06/2026</t>
  </si>
  <si>
    <t>14/06/2026</t>
  </si>
  <si>
    <t>HABER TLC 41</t>
  </si>
  <si>
    <t>16/06/2026</t>
  </si>
  <si>
    <t>17/06/2026</t>
  </si>
  <si>
    <t>18/06/2026</t>
  </si>
  <si>
    <t>DEPOSITO AG 971612</t>
  </si>
  <si>
    <t>19/06/2026</t>
  </si>
  <si>
    <t>SUNA004855857958 ESSALUD ONP</t>
  </si>
  <si>
    <t>20/06/2026</t>
  </si>
  <si>
    <t>22/06/2026</t>
  </si>
  <si>
    <t>21/06/2026</t>
  </si>
  <si>
    <t>23/06/2026</t>
  </si>
  <si>
    <t>24/06/2026</t>
  </si>
  <si>
    <t>ENTR.EFEC. 0142545</t>
  </si>
  <si>
    <t>ENTR.EFEC. 0727236</t>
  </si>
  <si>
    <t>25/06/2026</t>
  </si>
  <si>
    <t>26/06/2026</t>
  </si>
  <si>
    <t>A 194 2204353 0</t>
  </si>
  <si>
    <t>29/06/2026</t>
  </si>
  <si>
    <t>28/06/2026</t>
  </si>
  <si>
    <t>30/06/2026</t>
  </si>
  <si>
    <t>COM.CCE HAB 000042</t>
  </si>
  <si>
    <t>HABER TLC 42</t>
  </si>
  <si>
    <t>01/07/2026</t>
  </si>
  <si>
    <t>02/07/2026</t>
  </si>
  <si>
    <t>ENTR.EFEC. 0000790</t>
  </si>
  <si>
    <t>03/07/2026</t>
  </si>
  <si>
    <t>ENTR.EFEC. 0331997</t>
  </si>
  <si>
    <t>SAFT000000377118 SCTR</t>
  </si>
  <si>
    <t>04/07/2026</t>
  </si>
  <si>
    <t>05/07/2026</t>
  </si>
  <si>
    <t>06/07/2026</t>
  </si>
  <si>
    <t>08/07/2026</t>
  </si>
  <si>
    <t>07/07/2026</t>
  </si>
  <si>
    <t>09/07/2026</t>
  </si>
  <si>
    <t>12/07/2026</t>
  </si>
  <si>
    <t>11/07/2026</t>
  </si>
  <si>
    <t>10/07/2026</t>
  </si>
  <si>
    <t>14/07/2026</t>
  </si>
  <si>
    <t>13/07/2026</t>
  </si>
  <si>
    <t>COM.CCE HAB 000043</t>
  </si>
  <si>
    <t>DEVOL. PAGO 000043</t>
  </si>
  <si>
    <t>HABER TLC 43</t>
  </si>
  <si>
    <t>15/07/2026</t>
  </si>
  <si>
    <t>ANSF.BCO.BBVA</t>
  </si>
  <si>
    <t>16/07/2026</t>
  </si>
  <si>
    <t>17/07/2026</t>
  </si>
  <si>
    <t>18/07/2026</t>
  </si>
  <si>
    <t>SUNA004898396857</t>
  </si>
  <si>
    <t>DEPOSITO AG 992862</t>
  </si>
  <si>
    <t>20/07/2026</t>
  </si>
  <si>
    <t>19/07/2026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</si>
</sst>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9">
    <numFmt numFmtId="44" formatCode="_-&quot;S/&quot;\ * #,##0.00_-;\-&quot;S/&quot;\ * #,##0.00_-;_-&quot;S/&quot;\ * &quot;-&quot;??_-;_-@_-"/>
    <numFmt numFmtId="43" formatCode="_-* #,##0.00_-;\-* #,##0.00_-;_-* &quot;-&quot;??_-;_-@_-"/>
    <numFmt numFmtId="164" formatCode="_ * #,##0.00_ ;_ * \-#,##0.00_ ;_ * &quot;-&quot;??_ ;_ @_ "/>
    <numFmt numFmtId="165" formatCode="_ &quot;S/.&quot;\ * #,##0.00_ ;_ &quot;S/.&quot;\ * \-#,##0.00_ ;_ &quot;S/.&quot;\ * &quot;-&quot;??_ ;_ @_ "/>
    <numFmt numFmtId="166" formatCode="#,##0.00_ ;[Red]\-#,##0.00\ "/>
    <numFmt numFmtId="167" formatCode="dd/mm/yyyy;@"/>
    <numFmt numFmtId="168" formatCode="[$-F400]h:mm:ss\ AM/PM"/>
    <numFmt numFmtId="169" formatCode="00"/>
    <numFmt numFmtId="170" formatCode="&quot;S/&quot;\ #,##0.00"/>
  </numFmts>
  <fonts count="79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8"/>
      <color theme="3"/>
      <name val="Calibri Light"/>
      <family val="2"/>
      <scheme val="major"/>
    </font>
    <font>
      <b/>
      <sz val="12"/>
      <color theme="1"/>
      <name val="Calibri"/>
      <family val="2"/>
      <scheme val="minor"/>
    </font>
    <font>
      <b/>
      <sz val="11"/>
      <name val="Calibri"/>
      <family val="2"/>
      <scheme val="minor"/>
    </font>
    <font>
      <sz val="11"/>
      <color rgb="FFFF0000"/>
      <name val="Calibri"/>
      <family val="2"/>
      <scheme val="minor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color theme="1"/>
      <name val="Century Gothic"/>
      <family val="2"/>
    </font>
    <font>
      <b/>
      <sz val="12"/>
      <color theme="1"/>
      <name val="Century Gothic"/>
      <family val="2"/>
    </font>
    <font>
      <sz val="8"/>
      <color theme="1"/>
      <name val="Century Gothic"/>
      <family val="2"/>
    </font>
    <font>
      <b/>
      <sz val="10"/>
      <color theme="1"/>
      <name val="Calibri"/>
      <family val="2"/>
      <scheme val="minor"/>
    </font>
    <font>
      <sz val="11"/>
      <color theme="0" tint="-4.9989318521683403E-2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1"/>
      <color theme="4" tint="0.39997558519241921"/>
      <name val="Calibri"/>
      <family val="2"/>
      <scheme val="minor"/>
    </font>
    <font>
      <sz val="10"/>
      <name val="Arial"/>
      <family val="2"/>
    </font>
    <font>
      <sz val="8"/>
      <name val="Calibri"/>
      <family val="2"/>
      <scheme val="minor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10"/>
      <name val="Arial"/>
      <family val="2"/>
    </font>
    <font>
      <sz val="9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sz val="10"/>
      <color rgb="FFFF0000"/>
      <name val="Century Gothic"/>
      <family val="2"/>
    </font>
    <font>
      <b/>
      <sz val="10"/>
      <color theme="1"/>
      <name val="Arial Nova Light"/>
      <family val="2"/>
    </font>
    <font>
      <b/>
      <sz val="8"/>
      <color theme="1"/>
      <name val="Arial Nova Light"/>
      <family val="2"/>
    </font>
    <font>
      <sz val="10"/>
      <color theme="1"/>
      <name val="Arial Nova Light"/>
      <family val="2"/>
    </font>
    <font>
      <sz val="11"/>
      <color theme="1"/>
      <name val="Arial Nova Light"/>
      <family val="2"/>
    </font>
    <font>
      <sz val="8"/>
      <color theme="1"/>
      <name val="Arial Nova Light"/>
      <family val="2"/>
    </font>
    <font>
      <sz val="10"/>
      <color rgb="FF000000"/>
      <name val="Arial"/>
      <family val="2"/>
    </font>
    <font>
      <b/>
      <sz val="10"/>
      <color theme="1"/>
      <name val="Century Gothic"/>
      <family val="2"/>
    </font>
    <font>
      <sz val="11"/>
      <color indexed="8"/>
      <name val="Calibri"/>
      <family val="2"/>
      <scheme val="minor"/>
    </font>
    <font>
      <sz val="10"/>
      <color theme="0" tint="-0.14999847407452621"/>
      <name val="Century Gothic"/>
      <family val="2"/>
    </font>
    <font>
      <sz val="9"/>
      <color rgb="FF00B050"/>
      <name val="Century Gothic"/>
      <family val="2"/>
    </font>
    <font>
      <b/>
      <sz val="8"/>
      <color rgb="FF00B050"/>
      <name val="Arial Nova Light"/>
      <family val="2"/>
    </font>
    <font>
      <b/>
      <sz val="10"/>
      <color rgb="FF00B050"/>
      <name val="Arial Nova Light"/>
      <family val="2"/>
    </font>
    <font>
      <sz val="8"/>
      <color rgb="FF00B050"/>
      <name val="Century Gothic"/>
      <family val="2"/>
    </font>
    <font>
      <b/>
      <sz val="16"/>
      <color theme="1"/>
      <name val="Arial Nova Light"/>
      <family val="2"/>
    </font>
    <font>
      <b/>
      <sz val="12"/>
      <name val="Calibri"/>
      <family val="2"/>
      <scheme val="minor"/>
    </font>
    <font>
      <sz val="10"/>
      <color theme="0" tint="-4.9989318521683403E-2"/>
      <name val="Century Gothic"/>
      <family val="2"/>
    </font>
    <font>
      <sz val="10"/>
      <color theme="0" tint="-0.249977111117893"/>
      <name val="Century Gothic"/>
      <family val="2"/>
    </font>
    <font>
      <i/>
      <sz val="10"/>
      <color theme="0" tint="-0.249977111117893"/>
      <name val="Arial Nova Light"/>
      <family val="2"/>
    </font>
    <font>
      <b/>
      <sz val="14"/>
      <name val="Calibri Light"/>
      <family val="2"/>
    </font>
    <font>
      <b/>
      <sz val="14"/>
      <color theme="1"/>
      <name val="Calibri Light"/>
      <family val="2"/>
    </font>
    <font>
      <b/>
      <sz val="8"/>
      <color theme="1"/>
      <name val="Calibri Light"/>
      <family val="2"/>
    </font>
    <font>
      <sz val="11"/>
      <color theme="0" tint="-0.499984740745262"/>
      <name val="Calibri"/>
      <family val="2"/>
      <scheme val="minor"/>
    </font>
    <font>
      <b/>
      <i/>
      <sz val="10"/>
      <color rgb="FFFF0000"/>
      <name val="Arial Nova Light"/>
      <family val="2"/>
    </font>
    <font>
      <sz val="9"/>
      <color theme="8" tint="-0.249977111117893"/>
      <name val="Arial Nova Light"/>
      <family val="2"/>
    </font>
    <font>
      <b/>
      <sz val="9"/>
      <color theme="8" tint="-0.249977111117893"/>
      <name val="Arial Nova Light"/>
      <family val="2"/>
    </font>
    <font>
      <sz val="9"/>
      <color theme="8"/>
      <name val="Arial Nova Light"/>
      <family val="2"/>
    </font>
    <font>
      <b/>
      <sz val="9"/>
      <color theme="8"/>
      <name val="Arial Nova Light"/>
      <family val="2"/>
    </font>
    <font>
      <sz val="9"/>
      <color theme="8"/>
      <name val="Century Gothic"/>
      <family val="2"/>
    </font>
    <font>
      <b/>
      <sz val="9"/>
      <color theme="1"/>
      <name val="Arial Nova Light"/>
      <family val="2"/>
    </font>
    <font>
      <b/>
      <sz val="9"/>
      <color rgb="FFFF0000"/>
      <name val="Arial Nova Light"/>
      <family val="2"/>
    </font>
    <font>
      <sz val="11"/>
      <color theme="0" tint="-0.14999847407452621"/>
      <name val="Calibri"/>
      <family val="2"/>
      <scheme val="minor"/>
    </font>
    <font>
      <b/>
      <sz val="10"/>
      <color theme="0" tint="-4.9989318521683403E-2"/>
      <name val="Century Gothic"/>
      <family val="2"/>
    </font>
    <font>
      <b/>
      <i/>
      <sz val="8"/>
      <color rgb="FFFF0000"/>
      <name val="Arial Nova Light"/>
      <family val="2"/>
    </font>
    <font>
      <sz val="10"/>
      <color theme="0"/>
      <name val="Century Gothic"/>
      <family val="2"/>
    </font>
    <font>
      <sz val="9"/>
      <color indexed="81"/>
      <name val="Tahoma"/>
      <charset val="1"/>
    </font>
    <font>
      <b/>
      <sz val="9"/>
      <color indexed="81"/>
      <name val="Tahoma"/>
      <charset val="1"/>
    </font>
  </fonts>
  <fills count="46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7" tint="-0.249977111117893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rgb="FFCCFF99"/>
        <bgColor indexed="64"/>
      </patternFill>
    </fill>
    <fill>
      <patternFill patternType="solid">
        <fgColor rgb="FFFF66CC"/>
        <bgColor indexed="64"/>
      </patternFill>
    </fill>
    <fill>
      <patternFill patternType="solid">
        <fgColor theme="0" tint="-4.9989318521683403E-2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4" tint="0.79998168889431442"/>
        <bgColor indexed="64"/>
      </patternFill>
    </fill>
    <fill>
      <patternFill patternType="solid">
        <fgColor theme="8" tint="0.79998168889431442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6" tint="0.79998168889431442"/>
        <bgColor indexed="64"/>
      </patternFill>
    </fill>
  </fills>
  <borders count="31">
    <border>
      <left/>
      <right/>
      <top/>
      <bottom/>
      <diagonal/>
    </border>
    <border>
      <left/>
      <right/>
      <top style="thin">
        <color indexed="64"/>
      </top>
      <bottom/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</borders>
  <cellStyleXfs count="55">
    <xf numFmtId="0" fontId="0" fillId="0" borderId="0"/>
    <xf numFmtId="164" fontId="1" fillId="0" borderId="0" applyFont="0" applyFill="0" applyBorder="0" applyAlignment="0" applyProtection="0"/>
    <xf numFmtId="0" fontId="4" fillId="0" borderId="0" applyNumberFormat="0" applyFill="0" applyBorder="0" applyAlignment="0" applyProtection="0"/>
    <xf numFmtId="0" fontId="5" fillId="0" borderId="0" applyNumberFormat="0" applyFill="0" applyBorder="0" applyAlignment="0" applyProtection="0"/>
    <xf numFmtId="0" fontId="11" fillId="0" borderId="11" applyNumberFormat="0" applyFill="0" applyAlignment="0" applyProtection="0"/>
    <xf numFmtId="0" fontId="12" fillId="0" borderId="12" applyNumberFormat="0" applyFill="0" applyAlignment="0" applyProtection="0"/>
    <xf numFmtId="0" fontId="12" fillId="0" borderId="0" applyNumberFormat="0" applyFill="0" applyBorder="0" applyAlignment="0" applyProtection="0"/>
    <xf numFmtId="0" fontId="13" fillId="11" borderId="0" applyNumberFormat="0" applyBorder="0" applyAlignment="0" applyProtection="0"/>
    <xf numFmtId="0" fontId="14" fillId="12" borderId="0" applyNumberFormat="0" applyBorder="0" applyAlignment="0" applyProtection="0"/>
    <xf numFmtId="0" fontId="15" fillId="13" borderId="13" applyNumberFormat="0" applyAlignment="0" applyProtection="0"/>
    <xf numFmtId="0" fontId="16" fillId="14" borderId="14" applyNumberFormat="0" applyAlignment="0" applyProtection="0"/>
    <xf numFmtId="0" fontId="17" fillId="14" borderId="13" applyNumberFormat="0" applyAlignment="0" applyProtection="0"/>
    <xf numFmtId="0" fontId="18" fillId="0" borderId="15" applyNumberFormat="0" applyFill="0" applyAlignment="0" applyProtection="0"/>
    <xf numFmtId="0" fontId="19" fillId="15" borderId="16" applyNumberFormat="0" applyAlignment="0" applyProtection="0"/>
    <xf numFmtId="0" fontId="8" fillId="0" borderId="0" applyNumberFormat="0" applyFill="0" applyBorder="0" applyAlignment="0" applyProtection="0"/>
    <xf numFmtId="0" fontId="1" fillId="16" borderId="17" applyNumberFormat="0" applyFont="0" applyAlignment="0" applyProtection="0"/>
    <xf numFmtId="0" fontId="20" fillId="0" borderId="0" applyNumberFormat="0" applyFill="0" applyBorder="0" applyAlignment="0" applyProtection="0"/>
    <xf numFmtId="0" fontId="2" fillId="0" borderId="18" applyNumberFormat="0" applyFill="0" applyAlignment="0" applyProtection="0"/>
    <xf numFmtId="0" fontId="21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21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21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21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21" fillId="33" borderId="0" applyNumberFormat="0" applyBorder="0" applyAlignment="0" applyProtection="0"/>
    <xf numFmtId="0" fontId="1" fillId="34" borderId="0" applyNumberFormat="0" applyBorder="0" applyAlignment="0" applyProtection="0"/>
    <xf numFmtId="0" fontId="1" fillId="35" borderId="0" applyNumberFormat="0" applyBorder="0" applyAlignment="0" applyProtection="0"/>
    <xf numFmtId="0" fontId="1" fillId="36" borderId="0" applyNumberFormat="0" applyBorder="0" applyAlignment="0" applyProtection="0"/>
    <xf numFmtId="0" fontId="21" fillId="37" borderId="0" applyNumberFormat="0" applyBorder="0" applyAlignment="0" applyProtection="0"/>
    <xf numFmtId="0" fontId="1" fillId="38" borderId="0" applyNumberFormat="0" applyBorder="0" applyAlignment="0" applyProtection="0"/>
    <xf numFmtId="0" fontId="1" fillId="39" borderId="0" applyNumberFormat="0" applyBorder="0" applyAlignment="0" applyProtection="0"/>
    <xf numFmtId="0" fontId="1" fillId="40" borderId="0" applyNumberFormat="0" applyBorder="0" applyAlignment="0" applyProtection="0"/>
    <xf numFmtId="0" fontId="4" fillId="0" borderId="0" applyNumberFormat="0" applyFill="0" applyBorder="0" applyAlignment="0" applyProtection="0"/>
    <xf numFmtId="0" fontId="28" fillId="0" borderId="0"/>
    <xf numFmtId="0" fontId="29" fillId="0" borderId="0"/>
    <xf numFmtId="0" fontId="30" fillId="0" borderId="0"/>
    <xf numFmtId="0" fontId="31" fillId="0" borderId="0"/>
    <xf numFmtId="0" fontId="33" fillId="0" borderId="0"/>
    <xf numFmtId="0" fontId="35" fillId="0" borderId="0"/>
    <xf numFmtId="0" fontId="36" fillId="0" borderId="0"/>
    <xf numFmtId="0" fontId="37" fillId="0" borderId="0"/>
    <xf numFmtId="0" fontId="38" fillId="0" borderId="0"/>
    <xf numFmtId="0" fontId="40" fillId="0" borderId="0"/>
    <xf numFmtId="0" fontId="48" fillId="0" borderId="0"/>
    <xf numFmtId="0" fontId="50" fillId="0" borderId="0"/>
  </cellStyleXfs>
  <cellXfs count="331">
    <xf numFmtId="0" fontId="0" fillId="0" borderId="0" xfId="0"/>
    <xf numFmtId="0" fontId="0" fillId="0" borderId="1" xfId="0" applyBorder="1"/>
    <xf numFmtId="0" fontId="0" fillId="0" borderId="2" xfId="0" applyBorder="1"/>
    <xf numFmtId="0" fontId="2" fillId="0" borderId="0" xfId="0" applyFont="1"/>
    <xf numFmtId="0" fontId="0" fillId="2" borderId="0" xfId="0" applyFill="1"/>
    <xf numFmtId="0" fontId="2" fillId="0" borderId="0" xfId="0" applyFont="1" applyAlignment="1">
      <alignment horizontal="left"/>
    </xf>
    <xf numFmtId="0" fontId="0" fillId="0" borderId="0" xfId="0" applyAlignment="1">
      <alignment horizontal="center"/>
    </xf>
    <xf numFmtId="164" fontId="1" fillId="0" borderId="0" xfId="1"/>
    <xf numFmtId="4" fontId="0" fillId="0" borderId="0" xfId="0" applyNumberFormat="1"/>
    <xf numFmtId="4" fontId="2" fillId="0" borderId="0" xfId="0" applyNumberFormat="1" applyFont="1"/>
    <xf numFmtId="40" fontId="0" fillId="0" borderId="0" xfId="0" applyNumberFormat="1"/>
    <xf numFmtId="40" fontId="0" fillId="0" borderId="3" xfId="1" applyNumberFormat="1" applyFont="1" applyBorder="1"/>
    <xf numFmtId="164" fontId="3" fillId="5" borderId="4" xfId="2" applyNumberFormat="1" applyFont="1" applyFill="1" applyBorder="1"/>
    <xf numFmtId="164" fontId="3" fillId="8" borderId="4" xfId="2" applyNumberFormat="1" applyFont="1" applyFill="1" applyBorder="1"/>
    <xf numFmtId="14" fontId="0" fillId="0" borderId="0" xfId="0" applyNumberFormat="1"/>
    <xf numFmtId="0" fontId="2" fillId="0" borderId="0" xfId="0" applyFont="1" applyAlignment="1">
      <alignment horizontal="center"/>
    </xf>
    <xf numFmtId="0" fontId="0" fillId="2" borderId="0" xfId="0" applyFill="1" applyAlignment="1">
      <alignment horizontal="center"/>
    </xf>
    <xf numFmtId="0" fontId="2" fillId="2" borderId="0" xfId="0" applyFont="1" applyFill="1"/>
    <xf numFmtId="0" fontId="2" fillId="2" borderId="4" xfId="0" applyFont="1" applyFill="1" applyBorder="1" applyAlignment="1">
      <alignment horizontal="center"/>
    </xf>
    <xf numFmtId="0" fontId="0" fillId="2" borderId="4" xfId="0" applyFill="1" applyBorder="1"/>
    <xf numFmtId="0" fontId="7" fillId="2" borderId="0" xfId="2" applyFont="1" applyFill="1" applyAlignment="1">
      <alignment horizontal="right" indent="1"/>
    </xf>
    <xf numFmtId="0" fontId="2" fillId="2" borderId="4" xfId="0" applyFont="1" applyFill="1" applyBorder="1"/>
    <xf numFmtId="0" fontId="2" fillId="2" borderId="0" xfId="0" applyFont="1" applyFill="1" applyAlignment="1">
      <alignment horizontal="right"/>
    </xf>
    <xf numFmtId="164" fontId="0" fillId="2" borderId="0" xfId="0" applyNumberFormat="1" applyFill="1" applyAlignment="1">
      <alignment horizontal="center"/>
    </xf>
    <xf numFmtId="164" fontId="6" fillId="2" borderId="4" xfId="0" applyNumberFormat="1" applyFont="1" applyFill="1" applyBorder="1"/>
    <xf numFmtId="164" fontId="0" fillId="2" borderId="0" xfId="0" applyNumberFormat="1" applyFill="1"/>
    <xf numFmtId="4" fontId="0" fillId="5" borderId="0" xfId="0" applyNumberFormat="1" applyFill="1" applyAlignment="1">
      <alignment wrapText="1"/>
    </xf>
    <xf numFmtId="166" fontId="6" fillId="2" borderId="7" xfId="0" applyNumberFormat="1" applyFont="1" applyFill="1" applyBorder="1" applyAlignment="1">
      <alignment horizontal="right"/>
    </xf>
    <xf numFmtId="0" fontId="22" fillId="0" borderId="0" xfId="0" applyFont="1"/>
    <xf numFmtId="164" fontId="21" fillId="0" borderId="0" xfId="0" applyNumberFormat="1" applyFont="1" applyAlignment="1">
      <alignment horizontal="center"/>
    </xf>
    <xf numFmtId="164" fontId="8" fillId="2" borderId="0" xfId="0" applyNumberFormat="1" applyFont="1" applyFill="1" applyAlignment="1">
      <alignment horizontal="center"/>
    </xf>
    <xf numFmtId="17" fontId="0" fillId="0" borderId="4" xfId="0" applyNumberFormat="1" applyBorder="1" applyAlignment="1">
      <alignment horizontal="center"/>
    </xf>
    <xf numFmtId="4" fontId="0" fillId="0" borderId="4" xfId="0" applyNumberFormat="1" applyBorder="1" applyAlignment="1">
      <alignment horizontal="right"/>
    </xf>
    <xf numFmtId="0" fontId="2" fillId="0" borderId="4" xfId="0" applyFont="1" applyBorder="1" applyAlignment="1">
      <alignment horizontal="center"/>
    </xf>
    <xf numFmtId="164" fontId="26" fillId="0" borderId="0" xfId="0" applyNumberFormat="1" applyFont="1" applyAlignment="1">
      <alignment horizontal="center"/>
    </xf>
    <xf numFmtId="164" fontId="0" fillId="9" borderId="4" xfId="1" applyFont="1" applyFill="1" applyBorder="1" applyAlignment="1">
      <alignment horizontal="right"/>
    </xf>
    <xf numFmtId="164" fontId="0" fillId="4" borderId="4" xfId="1" applyFont="1" applyFill="1" applyBorder="1" applyAlignment="1">
      <alignment horizontal="right"/>
    </xf>
    <xf numFmtId="164" fontId="0" fillId="3" borderId="4" xfId="1" applyFont="1" applyFill="1" applyBorder="1" applyAlignment="1">
      <alignment horizontal="right"/>
    </xf>
    <xf numFmtId="4" fontId="0" fillId="0" borderId="3" xfId="1" applyNumberFormat="1" applyFont="1" applyBorder="1"/>
    <xf numFmtId="164" fontId="2" fillId="2" borderId="4" xfId="1" applyFont="1" applyFill="1" applyBorder="1" applyAlignment="1">
      <alignment horizontal="right"/>
    </xf>
    <xf numFmtId="164" fontId="0" fillId="10" borderId="4" xfId="0" applyNumberFormat="1" applyFill="1" applyBorder="1" applyAlignment="1">
      <alignment horizontal="right"/>
    </xf>
    <xf numFmtId="164" fontId="0" fillId="7" borderId="4" xfId="1" applyFont="1" applyFill="1" applyBorder="1" applyAlignment="1">
      <alignment horizontal="right"/>
    </xf>
    <xf numFmtId="0" fontId="21" fillId="0" borderId="0" xfId="0" applyFont="1"/>
    <xf numFmtId="4" fontId="8" fillId="0" borderId="0" xfId="0" applyNumberFormat="1" applyFont="1"/>
    <xf numFmtId="0" fontId="22" fillId="2" borderId="0" xfId="0" applyFont="1" applyFill="1"/>
    <xf numFmtId="0" fontId="24" fillId="2" borderId="0" xfId="0" applyFont="1" applyFill="1"/>
    <xf numFmtId="0" fontId="8" fillId="0" borderId="0" xfId="0" applyFont="1"/>
    <xf numFmtId="17" fontId="21" fillId="0" borderId="0" xfId="0" applyNumberFormat="1" applyFont="1" applyAlignment="1">
      <alignment horizontal="left"/>
    </xf>
    <xf numFmtId="4" fontId="0" fillId="3" borderId="3" xfId="1" applyNumberFormat="1" applyFont="1" applyFill="1" applyBorder="1"/>
    <xf numFmtId="164" fontId="21" fillId="2" borderId="0" xfId="0" applyNumberFormat="1" applyFont="1" applyFill="1" applyAlignment="1">
      <alignment horizontal="center"/>
    </xf>
    <xf numFmtId="4" fontId="27" fillId="0" borderId="0" xfId="0" applyNumberFormat="1" applyFont="1"/>
    <xf numFmtId="0" fontId="27" fillId="0" borderId="0" xfId="0" applyFont="1"/>
    <xf numFmtId="164" fontId="0" fillId="6" borderId="4" xfId="0" applyNumberFormat="1" applyFill="1" applyBorder="1" applyAlignment="1">
      <alignment horizontal="right"/>
    </xf>
    <xf numFmtId="0" fontId="2" fillId="2" borderId="0" xfId="0" applyFont="1" applyFill="1" applyAlignment="1">
      <alignment horizontal="center"/>
    </xf>
    <xf numFmtId="0" fontId="6" fillId="0" borderId="0" xfId="0" applyFont="1" applyAlignment="1">
      <alignment horizontal="center"/>
    </xf>
    <xf numFmtId="166" fontId="27" fillId="0" borderId="0" xfId="0" applyNumberFormat="1" applyFont="1"/>
    <xf numFmtId="0" fontId="7" fillId="2" borderId="5" xfId="2" applyFont="1" applyFill="1" applyBorder="1" applyAlignment="1">
      <alignment horizontal="left"/>
    </xf>
    <xf numFmtId="0" fontId="7" fillId="2" borderId="5" xfId="2" applyFont="1" applyFill="1" applyBorder="1"/>
    <xf numFmtId="0" fontId="32" fillId="0" borderId="0" xfId="0" applyFont="1"/>
    <xf numFmtId="4" fontId="32" fillId="0" borderId="0" xfId="0" applyNumberFormat="1" applyFont="1"/>
    <xf numFmtId="0" fontId="0" fillId="0" borderId="0" xfId="0" applyAlignment="1">
      <alignment horizontal="center" vertical="center"/>
    </xf>
    <xf numFmtId="14" fontId="3" fillId="0" borderId="4" xfId="0" applyNumberFormat="1" applyFont="1" applyBorder="1" applyAlignment="1">
      <alignment horizontal="center"/>
    </xf>
    <xf numFmtId="14" fontId="0" fillId="0" borderId="4" xfId="0" applyNumberFormat="1" applyBorder="1" applyAlignment="1">
      <alignment horizontal="center"/>
    </xf>
    <xf numFmtId="164" fontId="0" fillId="0" borderId="4" xfId="0" applyNumberFormat="1" applyBorder="1"/>
    <xf numFmtId="164" fontId="0" fillId="41" borderId="4" xfId="0" applyNumberFormat="1" applyFill="1" applyBorder="1"/>
    <xf numFmtId="164" fontId="0" fillId="0" borderId="21" xfId="0" applyNumberFormat="1" applyBorder="1"/>
    <xf numFmtId="164" fontId="3" fillId="41" borderId="4" xfId="0" applyNumberFormat="1" applyFont="1" applyFill="1" applyBorder="1"/>
    <xf numFmtId="164" fontId="3" fillId="41" borderId="4" xfId="0" applyNumberFormat="1" applyFont="1" applyFill="1" applyBorder="1" applyAlignment="1">
      <alignment horizontal="right"/>
    </xf>
    <xf numFmtId="164" fontId="3" fillId="0" borderId="4" xfId="0" applyNumberFormat="1" applyFont="1" applyBorder="1"/>
    <xf numFmtId="164" fontId="0" fillId="0" borderId="0" xfId="0" applyNumberFormat="1"/>
    <xf numFmtId="4" fontId="0" fillId="0" borderId="0" xfId="0" applyNumberFormat="1" applyAlignment="1">
      <alignment horizontal="center"/>
    </xf>
    <xf numFmtId="40" fontId="3" fillId="0" borderId="0" xfId="1" applyNumberFormat="1" applyFont="1"/>
    <xf numFmtId="0" fontId="3" fillId="0" borderId="0" xfId="0" applyFont="1" applyAlignment="1">
      <alignment wrapText="1"/>
    </xf>
    <xf numFmtId="0" fontId="3" fillId="0" borderId="0" xfId="0" applyFont="1"/>
    <xf numFmtId="0" fontId="3" fillId="0" borderId="0" xfId="0" applyFont="1" applyAlignment="1">
      <alignment horizontal="center"/>
    </xf>
    <xf numFmtId="164" fontId="0" fillId="42" borderId="4" xfId="1" applyFont="1" applyFill="1" applyBorder="1" applyAlignment="1">
      <alignment horizontal="right"/>
    </xf>
    <xf numFmtId="164" fontId="0" fillId="5" borderId="0" xfId="0" applyNumberFormat="1" applyFill="1" applyAlignment="1">
      <alignment wrapText="1"/>
    </xf>
    <xf numFmtId="164" fontId="0" fillId="0" borderId="3" xfId="1" applyFont="1" applyBorder="1"/>
    <xf numFmtId="164" fontId="0" fillId="3" borderId="3" xfId="1" applyFont="1" applyFill="1" applyBorder="1"/>
    <xf numFmtId="164" fontId="3" fillId="0" borderId="0" xfId="0" applyNumberFormat="1" applyFont="1"/>
    <xf numFmtId="164" fontId="3" fillId="0" borderId="3" xfId="1" applyFont="1" applyBorder="1"/>
    <xf numFmtId="164" fontId="3" fillId="3" borderId="3" xfId="1" applyFont="1" applyFill="1" applyBorder="1"/>
    <xf numFmtId="164" fontId="7" fillId="0" borderId="0" xfId="0" applyNumberFormat="1" applyFont="1"/>
    <xf numFmtId="4" fontId="3" fillId="0" borderId="0" xfId="0" applyNumberFormat="1" applyFont="1"/>
    <xf numFmtId="4" fontId="7" fillId="0" borderId="0" xfId="0" applyNumberFormat="1" applyFont="1"/>
    <xf numFmtId="4" fontId="3" fillId="0" borderId="3" xfId="1" applyNumberFormat="1" applyFont="1" applyBorder="1"/>
    <xf numFmtId="4" fontId="3" fillId="3" borderId="3" xfId="1" applyNumberFormat="1" applyFont="1" applyFill="1" applyBorder="1"/>
    <xf numFmtId="0" fontId="7" fillId="0" borderId="0" xfId="0" applyFont="1"/>
    <xf numFmtId="0" fontId="7" fillId="0" borderId="0" xfId="0" applyFont="1" applyAlignment="1">
      <alignment horizontal="left"/>
    </xf>
    <xf numFmtId="14" fontId="3" fillId="0" borderId="0" xfId="0" applyNumberFormat="1" applyFont="1"/>
    <xf numFmtId="0" fontId="3" fillId="2" borderId="0" xfId="0" applyFont="1" applyFill="1"/>
    <xf numFmtId="0" fontId="7" fillId="2" borderId="0" xfId="0" applyFont="1" applyFill="1" applyAlignment="1">
      <alignment horizontal="center"/>
    </xf>
    <xf numFmtId="0" fontId="7" fillId="2" borderId="0" xfId="0" applyFont="1" applyFill="1"/>
    <xf numFmtId="0" fontId="7" fillId="2" borderId="0" xfId="0" applyFont="1" applyFill="1" applyAlignment="1">
      <alignment horizontal="right"/>
    </xf>
    <xf numFmtId="14" fontId="6" fillId="0" borderId="0" xfId="0" applyNumberFormat="1" applyFont="1" applyAlignment="1">
      <alignment horizontal="left"/>
    </xf>
    <xf numFmtId="14" fontId="2" fillId="0" borderId="0" xfId="0" applyNumberFormat="1" applyFont="1" applyAlignment="1">
      <alignment horizontal="left"/>
    </xf>
    <xf numFmtId="14" fontId="0" fillId="0" borderId="0" xfId="0" applyNumberFormat="1" applyAlignment="1">
      <alignment horizontal="left"/>
    </xf>
    <xf numFmtId="14" fontId="0" fillId="2" borderId="0" xfId="0" applyNumberFormat="1" applyFill="1" applyAlignment="1">
      <alignment horizontal="left"/>
    </xf>
    <xf numFmtId="167" fontId="6" fillId="0" borderId="0" xfId="0" applyNumberFormat="1" applyFont="1" applyAlignment="1">
      <alignment horizontal="center"/>
    </xf>
    <xf numFmtId="167" fontId="2" fillId="0" borderId="0" xfId="0" applyNumberFormat="1" applyFont="1"/>
    <xf numFmtId="167" fontId="0" fillId="0" borderId="0" xfId="0" applyNumberFormat="1"/>
    <xf numFmtId="167" fontId="0" fillId="2" borderId="0" xfId="0" applyNumberFormat="1" applyFill="1"/>
    <xf numFmtId="0" fontId="6" fillId="2" borderId="19" xfId="0" applyFont="1" applyFill="1" applyBorder="1" applyAlignment="1">
      <alignment horizontal="center" vertical="top"/>
    </xf>
    <xf numFmtId="0" fontId="6" fillId="2" borderId="21" xfId="0" applyFont="1" applyFill="1" applyBorder="1" applyAlignment="1">
      <alignment horizontal="center" vertical="top"/>
    </xf>
    <xf numFmtId="0" fontId="6" fillId="41" borderId="19" xfId="0" applyFont="1" applyFill="1" applyBorder="1" applyAlignment="1">
      <alignment horizontal="center" vertical="top"/>
    </xf>
    <xf numFmtId="14" fontId="3" fillId="41" borderId="4" xfId="0" applyNumberFormat="1" applyFont="1" applyFill="1" applyBorder="1" applyAlignment="1">
      <alignment horizontal="center"/>
    </xf>
    <xf numFmtId="14" fontId="0" fillId="41" borderId="4" xfId="0" applyNumberFormat="1" applyFill="1" applyBorder="1" applyAlignment="1">
      <alignment horizontal="center"/>
    </xf>
    <xf numFmtId="0" fontId="0" fillId="0" borderId="4" xfId="0" applyBorder="1"/>
    <xf numFmtId="14" fontId="3" fillId="41" borderId="22" xfId="0" applyNumberFormat="1" applyFont="1" applyFill="1" applyBorder="1" applyAlignment="1">
      <alignment horizontal="center"/>
    </xf>
    <xf numFmtId="164" fontId="3" fillId="41" borderId="19" xfId="0" applyNumberFormat="1" applyFont="1" applyFill="1" applyBorder="1"/>
    <xf numFmtId="0" fontId="0" fillId="0" borderId="0" xfId="0" applyAlignment="1">
      <alignment horizontal="left"/>
    </xf>
    <xf numFmtId="43" fontId="0" fillId="10" borderId="4" xfId="0" applyNumberFormat="1" applyFill="1" applyBorder="1" applyAlignment="1">
      <alignment horizontal="right"/>
    </xf>
    <xf numFmtId="44" fontId="0" fillId="0" borderId="0" xfId="0" applyNumberFormat="1"/>
    <xf numFmtId="43" fontId="3" fillId="0" borderId="0" xfId="0" applyNumberFormat="1" applyFont="1"/>
    <xf numFmtId="43" fontId="7" fillId="0" borderId="0" xfId="0" applyNumberFormat="1" applyFont="1"/>
    <xf numFmtId="43" fontId="3" fillId="0" borderId="3" xfId="1" applyNumberFormat="1" applyFont="1" applyBorder="1"/>
    <xf numFmtId="17" fontId="39" fillId="0" borderId="0" xfId="0" applyNumberFormat="1" applyFont="1"/>
    <xf numFmtId="44" fontId="39" fillId="0" borderId="0" xfId="0" applyNumberFormat="1" applyFont="1"/>
    <xf numFmtId="44" fontId="0" fillId="0" borderId="0" xfId="0" applyNumberFormat="1" applyAlignment="1">
      <alignment horizontal="center"/>
    </xf>
    <xf numFmtId="4" fontId="2" fillId="0" borderId="4" xfId="0" applyNumberFormat="1" applyFont="1" applyBorder="1" applyAlignment="1">
      <alignment horizontal="center"/>
    </xf>
    <xf numFmtId="4" fontId="1" fillId="0" borderId="0" xfId="1" applyNumberFormat="1"/>
    <xf numFmtId="43" fontId="0" fillId="5" borderId="0" xfId="0" applyNumberFormat="1" applyFill="1" applyAlignment="1">
      <alignment wrapText="1"/>
    </xf>
    <xf numFmtId="164" fontId="3" fillId="7" borderId="4" xfId="1" applyFont="1" applyFill="1" applyBorder="1" applyAlignment="1">
      <alignment horizontal="right"/>
    </xf>
    <xf numFmtId="0" fontId="6" fillId="41" borderId="21" xfId="0" applyFont="1" applyFill="1" applyBorder="1" applyAlignment="1">
      <alignment vertical="top"/>
    </xf>
    <xf numFmtId="0" fontId="6" fillId="41" borderId="10" xfId="0" applyFont="1" applyFill="1" applyBorder="1" applyAlignment="1">
      <alignment vertical="top"/>
    </xf>
    <xf numFmtId="3" fontId="21" fillId="0" borderId="0" xfId="0" applyNumberFormat="1" applyFont="1"/>
    <xf numFmtId="44" fontId="41" fillId="0" borderId="0" xfId="0" applyNumberFormat="1" applyFont="1"/>
    <xf numFmtId="164" fontId="3" fillId="0" borderId="4" xfId="0" applyNumberFormat="1" applyFont="1" applyBorder="1" applyAlignment="1">
      <alignment horizontal="right"/>
    </xf>
    <xf numFmtId="0" fontId="42" fillId="0" borderId="0" xfId="0" applyFont="1"/>
    <xf numFmtId="0" fontId="43" fillId="2" borderId="7" xfId="0" applyFont="1" applyFill="1" applyBorder="1" applyAlignment="1">
      <alignment horizontal="center" vertical="center" wrapText="1"/>
    </xf>
    <xf numFmtId="0" fontId="43" fillId="0" borderId="7" xfId="0" applyFont="1" applyBorder="1" applyAlignment="1">
      <alignment horizontal="center" vertical="center" wrapText="1"/>
    </xf>
    <xf numFmtId="164" fontId="45" fillId="8" borderId="4" xfId="0" applyNumberFormat="1" applyFont="1" applyFill="1" applyBorder="1"/>
    <xf numFmtId="0" fontId="43" fillId="0" borderId="4" xfId="0" applyFont="1" applyBorder="1"/>
    <xf numFmtId="164" fontId="45" fillId="0" borderId="4" xfId="0" applyNumberFormat="1" applyFont="1" applyBorder="1"/>
    <xf numFmtId="0" fontId="45" fillId="2" borderId="0" xfId="0" applyFont="1" applyFill="1"/>
    <xf numFmtId="0" fontId="46" fillId="2" borderId="0" xfId="0" applyFont="1" applyFill="1" applyAlignment="1">
      <alignment horizontal="center"/>
    </xf>
    <xf numFmtId="0" fontId="43" fillId="2" borderId="0" xfId="0" applyFont="1" applyFill="1" applyAlignment="1">
      <alignment horizontal="center" vertical="center" wrapText="1"/>
    </xf>
    <xf numFmtId="0" fontId="47" fillId="2" borderId="0" xfId="0" applyFont="1" applyFill="1" applyAlignment="1">
      <alignment horizontal="right"/>
    </xf>
    <xf numFmtId="0" fontId="49" fillId="2" borderId="0" xfId="0" applyFont="1" applyFill="1"/>
    <xf numFmtId="164" fontId="0" fillId="0" borderId="0" xfId="1" applyFont="1"/>
    <xf numFmtId="165" fontId="45" fillId="0" borderId="4" xfId="0" applyNumberFormat="1" applyFont="1" applyBorder="1"/>
    <xf numFmtId="165" fontId="45" fillId="0" borderId="4" xfId="1" applyNumberFormat="1" applyFont="1" applyBorder="1"/>
    <xf numFmtId="44" fontId="22" fillId="2" borderId="0" xfId="0" applyNumberFormat="1" applyFont="1" applyFill="1"/>
    <xf numFmtId="43" fontId="0" fillId="0" borderId="4" xfId="0" applyNumberFormat="1" applyBorder="1"/>
    <xf numFmtId="43" fontId="3" fillId="0" borderId="4" xfId="0" applyNumberFormat="1" applyFont="1" applyBorder="1"/>
    <xf numFmtId="0" fontId="6" fillId="41" borderId="21" xfId="0" applyFont="1" applyFill="1" applyBorder="1" applyAlignment="1">
      <alignment horizontal="center" vertical="top"/>
    </xf>
    <xf numFmtId="0" fontId="6" fillId="0" borderId="19" xfId="0" applyFont="1" applyBorder="1" applyAlignment="1">
      <alignment horizontal="center" vertical="top"/>
    </xf>
    <xf numFmtId="0" fontId="6" fillId="0" borderId="10" xfId="0" applyFont="1" applyBorder="1" applyAlignment="1">
      <alignment horizontal="center" vertical="top"/>
    </xf>
    <xf numFmtId="0" fontId="6" fillId="41" borderId="19" xfId="0" applyFont="1" applyFill="1" applyBorder="1" applyAlignment="1">
      <alignment vertical="top"/>
    </xf>
    <xf numFmtId="0" fontId="25" fillId="43" borderId="19" xfId="0" applyFont="1" applyFill="1" applyBorder="1" applyAlignment="1">
      <alignment vertical="top"/>
    </xf>
    <xf numFmtId="14" fontId="3" fillId="43" borderId="4" xfId="0" applyNumberFormat="1" applyFont="1" applyFill="1" applyBorder="1" applyAlignment="1">
      <alignment horizontal="center"/>
    </xf>
    <xf numFmtId="164" fontId="0" fillId="43" borderId="4" xfId="0" applyNumberFormat="1" applyFill="1" applyBorder="1"/>
    <xf numFmtId="0" fontId="25" fillId="43" borderId="21" xfId="0" applyFont="1" applyFill="1" applyBorder="1" applyAlignment="1">
      <alignment vertical="top"/>
    </xf>
    <xf numFmtId="14" fontId="0" fillId="43" borderId="4" xfId="0" applyNumberFormat="1" applyFill="1" applyBorder="1" applyAlignment="1">
      <alignment horizontal="center"/>
    </xf>
    <xf numFmtId="0" fontId="25" fillId="43" borderId="10" xfId="0" applyFont="1" applyFill="1" applyBorder="1" applyAlignment="1">
      <alignment vertical="top"/>
    </xf>
    <xf numFmtId="166" fontId="45" fillId="0" borderId="23" xfId="0" applyNumberFormat="1" applyFont="1" applyBorder="1"/>
    <xf numFmtId="166" fontId="45" fillId="8" borderId="6" xfId="0" applyNumberFormat="1" applyFont="1" applyFill="1" applyBorder="1"/>
    <xf numFmtId="166" fontId="45" fillId="0" borderId="6" xfId="0" applyNumberFormat="1" applyFont="1" applyBorder="1"/>
    <xf numFmtId="167" fontId="0" fillId="0" borderId="0" xfId="0" applyNumberFormat="1" applyAlignment="1">
      <alignment horizontal="left"/>
    </xf>
    <xf numFmtId="167" fontId="3" fillId="0" borderId="0" xfId="0" applyNumberFormat="1" applyFont="1" applyAlignment="1">
      <alignment horizontal="left"/>
    </xf>
    <xf numFmtId="167" fontId="6" fillId="0" borderId="0" xfId="0" applyNumberFormat="1" applyFont="1" applyAlignment="1">
      <alignment horizontal="left"/>
    </xf>
    <xf numFmtId="167" fontId="2" fillId="0" borderId="0" xfId="0" applyNumberFormat="1" applyFont="1" applyAlignment="1">
      <alignment horizontal="left"/>
    </xf>
    <xf numFmtId="167" fontId="0" fillId="2" borderId="0" xfId="0" applyNumberFormat="1" applyFill="1" applyAlignment="1">
      <alignment horizontal="left"/>
    </xf>
    <xf numFmtId="164" fontId="3" fillId="5" borderId="0" xfId="0" applyNumberFormat="1" applyFont="1" applyFill="1" applyAlignment="1">
      <alignment wrapText="1"/>
    </xf>
    <xf numFmtId="44" fontId="51" fillId="2" borderId="0" xfId="0" applyNumberFormat="1" applyFont="1" applyFill="1"/>
    <xf numFmtId="0" fontId="52" fillId="2" borderId="0" xfId="0" applyFont="1" applyFill="1"/>
    <xf numFmtId="44" fontId="52" fillId="0" borderId="0" xfId="0" applyNumberFormat="1" applyFont="1"/>
    <xf numFmtId="0" fontId="52" fillId="2" borderId="0" xfId="0" applyFont="1" applyFill="1" applyAlignment="1">
      <alignment horizontal="left" indent="2"/>
    </xf>
    <xf numFmtId="44" fontId="51" fillId="0" borderId="0" xfId="0" applyNumberFormat="1" applyFont="1"/>
    <xf numFmtId="0" fontId="6" fillId="41" borderId="10" xfId="0" applyFont="1" applyFill="1" applyBorder="1" applyAlignment="1">
      <alignment horizontal="center" vertical="top"/>
    </xf>
    <xf numFmtId="0" fontId="6" fillId="0" borderId="21" xfId="0" applyFont="1" applyBorder="1" applyAlignment="1">
      <alignment horizontal="center" vertical="top"/>
    </xf>
    <xf numFmtId="0" fontId="6" fillId="2" borderId="10" xfId="0" applyFont="1" applyFill="1" applyBorder="1" applyAlignment="1">
      <alignment horizontal="center" vertical="top"/>
    </xf>
    <xf numFmtId="0" fontId="6" fillId="41" borderId="21" xfId="0" applyFont="1" applyFill="1" applyBorder="1" applyAlignment="1">
      <alignment horizontal="right" vertical="top"/>
    </xf>
    <xf numFmtId="0" fontId="56" fillId="0" borderId="7" xfId="0" applyFont="1" applyBorder="1" applyAlignment="1">
      <alignment horizontal="center" vertical="center"/>
    </xf>
    <xf numFmtId="0" fontId="57" fillId="0" borderId="0" xfId="0" applyFont="1" applyAlignment="1">
      <alignment horizontal="center"/>
    </xf>
    <xf numFmtId="164" fontId="51" fillId="0" borderId="0" xfId="0" applyNumberFormat="1" applyFont="1"/>
    <xf numFmtId="0" fontId="51" fillId="0" borderId="0" xfId="0" applyFont="1"/>
    <xf numFmtId="0" fontId="51" fillId="0" borderId="0" xfId="0" applyFont="1" applyAlignment="1">
      <alignment horizontal="center" vertical="center"/>
    </xf>
    <xf numFmtId="0" fontId="58" fillId="0" borderId="0" xfId="0" applyFont="1"/>
    <xf numFmtId="0" fontId="59" fillId="0" borderId="0" xfId="0" applyFont="1"/>
    <xf numFmtId="44" fontId="60" fillId="0" borderId="0" xfId="0" applyNumberFormat="1" applyFont="1" applyAlignment="1">
      <alignment horizontal="right" vertical="top"/>
    </xf>
    <xf numFmtId="167" fontId="0" fillId="0" borderId="4" xfId="0" applyNumberFormat="1" applyBorder="1" applyAlignment="1">
      <alignment horizontal="center"/>
    </xf>
    <xf numFmtId="15" fontId="61" fillId="0" borderId="0" xfId="0" applyNumberFormat="1" applyFont="1"/>
    <xf numFmtId="168" fontId="62" fillId="0" borderId="0" xfId="0" applyNumberFormat="1" applyFont="1"/>
    <xf numFmtId="168" fontId="63" fillId="0" borderId="0" xfId="0" applyNumberFormat="1" applyFont="1" applyAlignment="1">
      <alignment horizontal="center"/>
    </xf>
    <xf numFmtId="22" fontId="22" fillId="0" borderId="0" xfId="0" applyNumberFormat="1" applyFont="1"/>
    <xf numFmtId="22" fontId="24" fillId="0" borderId="0" xfId="0" applyNumberFormat="1" applyFont="1" applyAlignment="1">
      <alignment horizontal="center"/>
    </xf>
    <xf numFmtId="0" fontId="43" fillId="8" borderId="4" xfId="0" applyFont="1" applyFill="1" applyBorder="1"/>
    <xf numFmtId="0" fontId="43" fillId="0" borderId="10" xfId="0" applyFont="1" applyBorder="1"/>
    <xf numFmtId="164" fontId="45" fillId="0" borderId="10" xfId="0" applyNumberFormat="1" applyFont="1" applyBorder="1"/>
    <xf numFmtId="166" fontId="43" fillId="2" borderId="10" xfId="0" applyNumberFormat="1" applyFont="1" applyFill="1" applyBorder="1" applyAlignment="1">
      <alignment horizontal="right"/>
    </xf>
    <xf numFmtId="9" fontId="2" fillId="0" borderId="0" xfId="0" applyNumberFormat="1" applyFont="1" applyAlignment="1">
      <alignment horizontal="center"/>
    </xf>
    <xf numFmtId="4" fontId="2" fillId="0" borderId="0" xfId="0" applyNumberFormat="1" applyFont="1" applyAlignment="1">
      <alignment horizontal="center"/>
    </xf>
    <xf numFmtId="166" fontId="6" fillId="0" borderId="0" xfId="0" applyNumberFormat="1" applyFont="1"/>
    <xf numFmtId="43" fontId="0" fillId="0" borderId="0" xfId="0" applyNumberFormat="1"/>
    <xf numFmtId="169" fontId="0" fillId="0" borderId="0" xfId="0" applyNumberFormat="1" applyAlignment="1">
      <alignment horizontal="center"/>
    </xf>
    <xf numFmtId="43" fontId="2" fillId="0" borderId="0" xfId="0" applyNumberFormat="1" applyFont="1"/>
    <xf numFmtId="43" fontId="0" fillId="3" borderId="0" xfId="0" applyNumberFormat="1" applyFill="1"/>
    <xf numFmtId="43" fontId="0" fillId="0" borderId="0" xfId="0" applyNumberFormat="1" applyAlignment="1">
      <alignment horizontal="center"/>
    </xf>
    <xf numFmtId="43" fontId="0" fillId="5" borderId="0" xfId="0" applyNumberFormat="1" applyFill="1"/>
    <xf numFmtId="43" fontId="0" fillId="42" borderId="0" xfId="0" applyNumberFormat="1" applyFill="1"/>
    <xf numFmtId="43" fontId="2" fillId="44" borderId="0" xfId="0" applyNumberFormat="1" applyFont="1" applyFill="1"/>
    <xf numFmtId="40" fontId="3" fillId="0" borderId="0" xfId="1" applyNumberFormat="1" applyFont="1" applyFill="1"/>
    <xf numFmtId="0" fontId="64" fillId="0" borderId="0" xfId="0" applyFont="1" applyAlignment="1">
      <alignment horizontal="right"/>
    </xf>
    <xf numFmtId="164" fontId="64" fillId="0" borderId="0" xfId="0" applyNumberFormat="1" applyFont="1"/>
    <xf numFmtId="170" fontId="51" fillId="0" borderId="0" xfId="0" applyNumberFormat="1" applyFont="1"/>
    <xf numFmtId="165" fontId="45" fillId="0" borderId="19" xfId="1" applyNumberFormat="1" applyFont="1" applyBorder="1"/>
    <xf numFmtId="165" fontId="45" fillId="0" borderId="19" xfId="0" applyNumberFormat="1" applyFont="1" applyBorder="1"/>
    <xf numFmtId="165" fontId="43" fillId="2" borderId="9" xfId="0" applyNumberFormat="1" applyFont="1" applyFill="1" applyBorder="1"/>
    <xf numFmtId="44" fontId="65" fillId="0" borderId="7" xfId="0" applyNumberFormat="1" applyFont="1" applyBorder="1" applyAlignment="1">
      <alignment horizontal="right" vertical="top"/>
    </xf>
    <xf numFmtId="164" fontId="45" fillId="8" borderId="10" xfId="0" applyNumberFormat="1" applyFont="1" applyFill="1" applyBorder="1"/>
    <xf numFmtId="0" fontId="43" fillId="0" borderId="8" xfId="0" applyFont="1" applyBorder="1" applyAlignment="1">
      <alignment horizontal="center" vertical="center" wrapText="1"/>
    </xf>
    <xf numFmtId="0" fontId="65" fillId="2" borderId="0" xfId="0" applyFont="1" applyFill="1" applyAlignment="1">
      <alignment horizontal="center" vertical="center" wrapText="1"/>
    </xf>
    <xf numFmtId="44" fontId="65" fillId="0" borderId="0" xfId="0" applyNumberFormat="1" applyFont="1" applyAlignment="1">
      <alignment horizontal="right" vertical="top"/>
    </xf>
    <xf numFmtId="0" fontId="68" fillId="0" borderId="24" xfId="0" applyFont="1" applyBorder="1" applyAlignment="1">
      <alignment horizontal="left"/>
    </xf>
    <xf numFmtId="165" fontId="69" fillId="0" borderId="25" xfId="0" applyNumberFormat="1" applyFont="1" applyBorder="1" applyAlignment="1">
      <alignment horizontal="right"/>
    </xf>
    <xf numFmtId="39" fontId="51" fillId="0" borderId="0" xfId="0" applyNumberFormat="1" applyFont="1"/>
    <xf numFmtId="39" fontId="22" fillId="0" borderId="0" xfId="0" applyNumberFormat="1" applyFont="1"/>
    <xf numFmtId="4" fontId="0" fillId="4" borderId="4" xfId="1" applyNumberFormat="1" applyFont="1" applyFill="1" applyBorder="1" applyAlignment="1">
      <alignment horizontal="right"/>
    </xf>
    <xf numFmtId="0" fontId="0" fillId="0" borderId="0" xfId="0" applyAlignment="1">
      <alignment horizontal="right"/>
    </xf>
    <xf numFmtId="43" fontId="64" fillId="0" borderId="0" xfId="0" applyNumberFormat="1" applyFont="1" applyAlignment="1">
      <alignment horizontal="center"/>
    </xf>
    <xf numFmtId="0" fontId="51" fillId="0" borderId="0" xfId="0" applyFont="1" applyAlignment="1">
      <alignment horizontal="center" wrapText="1"/>
    </xf>
    <xf numFmtId="2" fontId="51" fillId="0" borderId="0" xfId="0" applyNumberFormat="1" applyFont="1"/>
    <xf numFmtId="0" fontId="23" fillId="0" borderId="0" xfId="0" applyFont="1" applyAlignment="1">
      <alignment horizontal="center" vertical="center"/>
    </xf>
    <xf numFmtId="0" fontId="43" fillId="0" borderId="0" xfId="0" applyFont="1" applyAlignment="1">
      <alignment horizontal="center" vertical="center" wrapText="1"/>
    </xf>
    <xf numFmtId="0" fontId="66" fillId="2" borderId="24" xfId="0" applyFont="1" applyFill="1" applyBorder="1" applyAlignment="1">
      <alignment horizontal="left"/>
    </xf>
    <xf numFmtId="0" fontId="66" fillId="0" borderId="24" xfId="0" applyFont="1" applyBorder="1" applyAlignment="1">
      <alignment horizontal="left"/>
    </xf>
    <xf numFmtId="44" fontId="72" fillId="2" borderId="25" xfId="0" applyNumberFormat="1" applyFont="1" applyFill="1" applyBorder="1" applyAlignment="1">
      <alignment horizontal="right"/>
    </xf>
    <xf numFmtId="44" fontId="67" fillId="2" borderId="25" xfId="0" applyNumberFormat="1" applyFont="1" applyFill="1" applyBorder="1" applyAlignment="1">
      <alignment horizontal="right"/>
    </xf>
    <xf numFmtId="0" fontId="66" fillId="0" borderId="24" xfId="0" applyFont="1" applyBorder="1" applyAlignment="1">
      <alignment horizontal="left" indent="2"/>
    </xf>
    <xf numFmtId="164" fontId="45" fillId="2" borderId="4" xfId="0" applyNumberFormat="1" applyFont="1" applyFill="1" applyBorder="1"/>
    <xf numFmtId="0" fontId="6" fillId="2" borderId="21" xfId="0" applyFont="1" applyFill="1" applyBorder="1" applyAlignment="1">
      <alignment horizontal="right" vertical="top"/>
    </xf>
    <xf numFmtId="0" fontId="0" fillId="0" borderId="21" xfId="0" applyBorder="1" applyAlignment="1">
      <alignment horizontal="center"/>
    </xf>
    <xf numFmtId="0" fontId="6" fillId="2" borderId="10" xfId="0" applyFont="1" applyFill="1" applyBorder="1" applyAlignment="1">
      <alignment horizontal="right" vertical="top"/>
    </xf>
    <xf numFmtId="164" fontId="59" fillId="0" borderId="0" xfId="0" applyNumberFormat="1" applyFont="1"/>
    <xf numFmtId="164" fontId="3" fillId="10" borderId="0" xfId="0" applyNumberFormat="1" applyFont="1" applyFill="1"/>
    <xf numFmtId="4" fontId="0" fillId="5" borderId="0" xfId="0" applyNumberFormat="1" applyFill="1"/>
    <xf numFmtId="4" fontId="0" fillId="10" borderId="0" xfId="0" applyNumberFormat="1" applyFill="1"/>
    <xf numFmtId="4" fontId="0" fillId="4" borderId="0" xfId="0" applyNumberFormat="1" applyFill="1"/>
    <xf numFmtId="17" fontId="51" fillId="0" borderId="0" xfId="0" applyNumberFormat="1" applyFont="1"/>
    <xf numFmtId="4" fontId="51" fillId="0" borderId="0" xfId="0" applyNumberFormat="1" applyFont="1"/>
    <xf numFmtId="0" fontId="0" fillId="0" borderId="4" xfId="0" applyBorder="1" applyAlignment="1">
      <alignment horizontal="center"/>
    </xf>
    <xf numFmtId="4" fontId="0" fillId="42" borderId="0" xfId="0" applyNumberFormat="1" applyFill="1"/>
    <xf numFmtId="4" fontId="0" fillId="7" borderId="0" xfId="0" applyNumberFormat="1" applyFill="1"/>
    <xf numFmtId="43" fontId="3" fillId="9" borderId="0" xfId="0" applyNumberFormat="1" applyFont="1" applyFill="1"/>
    <xf numFmtId="43" fontId="3" fillId="5" borderId="0" xfId="0" applyNumberFormat="1" applyFont="1" applyFill="1" applyAlignment="1">
      <alignment wrapText="1"/>
    </xf>
    <xf numFmtId="43" fontId="3" fillId="0" borderId="0" xfId="1" applyNumberFormat="1" applyFont="1" applyFill="1"/>
    <xf numFmtId="43" fontId="3" fillId="10" borderId="0" xfId="0" applyNumberFormat="1" applyFont="1" applyFill="1"/>
    <xf numFmtId="43" fontId="3" fillId="4" borderId="0" xfId="0" applyNumberFormat="1" applyFont="1" applyFill="1"/>
    <xf numFmtId="165" fontId="51" fillId="0" borderId="0" xfId="0" applyNumberFormat="1" applyFont="1"/>
    <xf numFmtId="43" fontId="3" fillId="42" borderId="0" xfId="0" applyNumberFormat="1" applyFont="1" applyFill="1"/>
    <xf numFmtId="43" fontId="3" fillId="7" borderId="0" xfId="0" applyNumberFormat="1" applyFont="1" applyFill="1"/>
    <xf numFmtId="164" fontId="0" fillId="10" borderId="4" xfId="0" applyNumberFormat="1" applyFill="1" applyBorder="1" applyAlignment="1">
      <alignment horizontal="right" vertical="center"/>
    </xf>
    <xf numFmtId="164" fontId="0" fillId="10" borderId="4" xfId="0" applyNumberFormat="1" applyFill="1" applyBorder="1" applyAlignment="1">
      <alignment horizontal="right" vertical="center" wrapText="1"/>
    </xf>
    <xf numFmtId="164" fontId="0" fillId="7" borderId="4" xfId="1" applyFont="1" applyFill="1" applyBorder="1" applyAlignment="1">
      <alignment horizontal="right" vertical="center"/>
    </xf>
    <xf numFmtId="164" fontId="0" fillId="42" borderId="4" xfId="1" applyFont="1" applyFill="1" applyBorder="1" applyAlignment="1">
      <alignment horizontal="right" vertical="center"/>
    </xf>
    <xf numFmtId="164" fontId="0" fillId="9" borderId="4" xfId="1" applyFont="1" applyFill="1" applyBorder="1" applyAlignment="1">
      <alignment horizontal="right" vertical="center"/>
    </xf>
    <xf numFmtId="164" fontId="0" fillId="6" borderId="4" xfId="0" applyNumberFormat="1" applyFill="1" applyBorder="1" applyAlignment="1">
      <alignment horizontal="right" vertical="center"/>
    </xf>
    <xf numFmtId="164" fontId="0" fillId="4" borderId="4" xfId="1" applyFont="1" applyFill="1" applyBorder="1" applyAlignment="1">
      <alignment horizontal="right" vertical="center"/>
    </xf>
    <xf numFmtId="164" fontId="0" fillId="3" borderId="4" xfId="1" applyFont="1" applyFill="1" applyBorder="1" applyAlignment="1">
      <alignment horizontal="right" vertical="center"/>
    </xf>
    <xf numFmtId="43" fontId="3" fillId="6" borderId="0" xfId="0" applyNumberFormat="1" applyFont="1" applyFill="1"/>
    <xf numFmtId="164" fontId="73" fillId="0" borderId="0" xfId="0" applyNumberFormat="1" applyFont="1" applyAlignment="1">
      <alignment horizontal="center"/>
    </xf>
    <xf numFmtId="0" fontId="73" fillId="0" borderId="0" xfId="0" applyFont="1" applyAlignment="1">
      <alignment horizontal="right"/>
    </xf>
    <xf numFmtId="0" fontId="0" fillId="0" borderId="0" xfId="0" applyAlignment="1">
      <alignment vertical="center" wrapText="1"/>
    </xf>
    <xf numFmtId="167" fontId="0" fillId="2" borderId="0" xfId="0" applyNumberFormat="1" applyFill="1" applyAlignment="1">
      <alignment horizontal="left" vertical="center" wrapText="1"/>
    </xf>
    <xf numFmtId="4" fontId="0" fillId="0" borderId="0" xfId="0" applyNumberFormat="1" applyAlignment="1">
      <alignment vertical="center" wrapText="1"/>
    </xf>
    <xf numFmtId="0" fontId="21" fillId="0" borderId="0" xfId="0" applyFont="1" applyAlignment="1">
      <alignment vertical="center" wrapText="1"/>
    </xf>
    <xf numFmtId="0" fontId="32" fillId="0" borderId="0" xfId="0" applyFont="1" applyAlignment="1">
      <alignment vertical="center" wrapText="1"/>
    </xf>
    <xf numFmtId="170" fontId="59" fillId="0" borderId="0" xfId="0" applyNumberFormat="1" applyFont="1"/>
    <xf numFmtId="165" fontId="42" fillId="0" borderId="0" xfId="0" applyNumberFormat="1" applyFont="1"/>
    <xf numFmtId="164" fontId="8" fillId="0" borderId="0" xfId="0" applyNumberFormat="1" applyFont="1" applyAlignment="1">
      <alignment horizontal="center"/>
    </xf>
    <xf numFmtId="43" fontId="8" fillId="0" borderId="0" xfId="0" applyNumberFormat="1" applyFont="1"/>
    <xf numFmtId="164" fontId="45" fillId="2" borderId="10" xfId="0" applyNumberFormat="1" applyFont="1" applyFill="1" applyBorder="1"/>
    <xf numFmtId="0" fontId="0" fillId="0" borderId="0" xfId="0" applyAlignment="1">
      <alignment wrapText="1"/>
    </xf>
    <xf numFmtId="165" fontId="58" fillId="0" borderId="0" xfId="0" applyNumberFormat="1" applyFont="1"/>
    <xf numFmtId="0" fontId="58" fillId="0" borderId="0" xfId="0" applyFont="1" applyAlignment="1">
      <alignment horizontal="right"/>
    </xf>
    <xf numFmtId="165" fontId="74" fillId="0" borderId="0" xfId="0" applyNumberFormat="1" applyFont="1"/>
    <xf numFmtId="0" fontId="65" fillId="2" borderId="7" xfId="0" applyFont="1" applyFill="1" applyBorder="1" applyAlignment="1">
      <alignment horizontal="center" vertical="center" wrapText="1"/>
    </xf>
    <xf numFmtId="44" fontId="65" fillId="2" borderId="7" xfId="0" applyNumberFormat="1" applyFont="1" applyFill="1" applyBorder="1"/>
    <xf numFmtId="0" fontId="76" fillId="2" borderId="0" xfId="0" applyFont="1" applyFill="1"/>
    <xf numFmtId="2" fontId="76" fillId="2" borderId="0" xfId="0" applyNumberFormat="1" applyFont="1" applyFill="1"/>
    <xf numFmtId="0" fontId="76" fillId="0" borderId="0" xfId="0" applyFont="1"/>
    <xf numFmtId="4" fontId="0" fillId="45" borderId="7" xfId="0" applyNumberFormat="1" applyFill="1" applyBorder="1"/>
    <xf numFmtId="166" fontId="6" fillId="45" borderId="7" xfId="0" applyNumberFormat="1" applyFont="1" applyFill="1" applyBorder="1"/>
    <xf numFmtId="4" fontId="0" fillId="45" borderId="20" xfId="0" applyNumberFormat="1" applyFill="1" applyBorder="1" applyAlignment="1">
      <alignment horizontal="center"/>
    </xf>
    <xf numFmtId="4" fontId="3" fillId="5" borderId="0" xfId="0" applyNumberFormat="1" applyFont="1" applyFill="1" applyAlignment="1">
      <alignment wrapText="1"/>
    </xf>
    <xf numFmtId="4" fontId="0" fillId="5" borderId="0" xfId="0" applyNumberFormat="1" applyFill="1" applyAlignment="1">
      <alignment horizontal="right"/>
    </xf>
    <xf numFmtId="4" fontId="3" fillId="5" borderId="0" xfId="0" applyNumberFormat="1" applyFont="1" applyFill="1" applyAlignment="1">
      <alignment horizontal="right" wrapText="1"/>
    </xf>
    <xf numFmtId="44" fontId="22" fillId="0" borderId="0" xfId="0" applyNumberFormat="1" applyFont="1"/>
    <xf numFmtId="43" fontId="0" fillId="0" borderId="3" xfId="1" applyNumberFormat="1" applyFont="1" applyBorder="1"/>
    <xf numFmtId="43" fontId="27" fillId="0" borderId="0" xfId="0" applyNumberFormat="1" applyFont="1"/>
    <xf numFmtId="4" fontId="3" fillId="4" borderId="0" xfId="0" applyNumberFormat="1" applyFont="1" applyFill="1"/>
    <xf numFmtId="4" fontId="3" fillId="10" borderId="0" xfId="0" applyNumberFormat="1" applyFont="1" applyFill="1"/>
    <xf numFmtId="4" fontId="3" fillId="6" borderId="0" xfId="0" applyNumberFormat="1" applyFont="1" applyFill="1"/>
    <xf numFmtId="4" fontId="3" fillId="42" borderId="0" xfId="0" applyNumberFormat="1" applyFont="1" applyFill="1"/>
    <xf numFmtId="4" fontId="3" fillId="7" borderId="0" xfId="0" applyNumberFormat="1" applyFont="1" applyFill="1"/>
    <xf numFmtId="164" fontId="3" fillId="4" borderId="0" xfId="0" applyNumberFormat="1" applyFont="1" applyFill="1"/>
    <xf numFmtId="164" fontId="3" fillId="42" borderId="0" xfId="0" applyNumberFormat="1" applyFont="1" applyFill="1"/>
    <xf numFmtId="164" fontId="3" fillId="7" borderId="0" xfId="0" applyNumberFormat="1" applyFont="1" applyFill="1"/>
    <xf numFmtId="164" fontId="3" fillId="6" borderId="0" xfId="0" applyNumberFormat="1" applyFont="1" applyFill="1"/>
    <xf numFmtId="0" fontId="23" fillId="0" borderId="0" xfId="0" applyFont="1" applyAlignment="1">
      <alignment horizontal="center" vertical="center"/>
    </xf>
    <xf numFmtId="0" fontId="43" fillId="2" borderId="27" xfId="0" applyFont="1" applyFill="1" applyBorder="1" applyAlignment="1">
      <alignment horizontal="center" vertical="center"/>
    </xf>
    <xf numFmtId="0" fontId="43" fillId="2" borderId="28" xfId="0" applyFont="1" applyFill="1" applyBorder="1" applyAlignment="1">
      <alignment horizontal="center" vertical="center"/>
    </xf>
    <xf numFmtId="0" fontId="70" fillId="0" borderId="26" xfId="0" applyFont="1" applyBorder="1" applyAlignment="1">
      <alignment horizontal="center"/>
    </xf>
    <xf numFmtId="0" fontId="75" fillId="2" borderId="29" xfId="0" applyFont="1" applyFill="1" applyBorder="1" applyAlignment="1">
      <alignment horizontal="center" vertical="center" wrapText="1"/>
    </xf>
    <xf numFmtId="0" fontId="75" fillId="2" borderId="30" xfId="0" applyFont="1" applyFill="1" applyBorder="1" applyAlignment="1">
      <alignment horizontal="center" vertical="center" wrapText="1"/>
    </xf>
    <xf numFmtId="0" fontId="22" fillId="0" borderId="0" xfId="0" applyFont="1" applyAlignment="1">
      <alignment horizontal="center" wrapText="1"/>
    </xf>
    <xf numFmtId="167" fontId="2" fillId="0" borderId="4" xfId="0" applyNumberFormat="1" applyFont="1" applyBorder="1" applyAlignment="1">
      <alignment horizontal="center" vertical="center"/>
    </xf>
    <xf numFmtId="0" fontId="2" fillId="0" borderId="4" xfId="0" applyFont="1" applyBorder="1" applyAlignment="1">
      <alignment horizontal="center" vertical="center"/>
    </xf>
    <xf numFmtId="4" fontId="2" fillId="0" borderId="4" xfId="0" applyNumberFormat="1" applyFont="1" applyBorder="1" applyAlignment="1">
      <alignment horizontal="center" vertical="center"/>
    </xf>
    <xf numFmtId="0" fontId="0" fillId="2" borderId="8" xfId="0" applyFill="1" applyBorder="1" applyAlignment="1">
      <alignment horizontal="center"/>
    </xf>
    <xf numFmtId="0" fontId="0" fillId="2" borderId="9" xfId="0" applyFill="1" applyBorder="1" applyAlignment="1">
      <alignment horizontal="center"/>
    </xf>
    <xf numFmtId="0" fontId="25" fillId="0" borderId="4" xfId="0" applyFont="1" applyBorder="1" applyAlignment="1">
      <alignment horizontal="center" vertical="center" wrapText="1"/>
    </xf>
    <xf numFmtId="0" fontId="2" fillId="2" borderId="0" xfId="0" applyFont="1" applyFill="1" applyAlignment="1">
      <alignment horizontal="center"/>
    </xf>
    <xf numFmtId="0" fontId="0" fillId="2" borderId="5" xfId="0" applyFill="1" applyBorder="1" applyAlignment="1">
      <alignment vertical="center" wrapText="1"/>
    </xf>
    <xf numFmtId="0" fontId="0" fillId="2" borderId="6" xfId="0" applyFill="1" applyBorder="1" applyAlignment="1">
      <alignment vertical="center" wrapText="1"/>
    </xf>
    <xf numFmtId="0" fontId="0" fillId="2" borderId="4" xfId="0" applyFill="1" applyBorder="1" applyAlignment="1">
      <alignment wrapText="1"/>
    </xf>
    <xf numFmtId="0" fontId="0" fillId="2" borderId="5" xfId="0" applyFill="1" applyBorder="1" applyAlignment="1">
      <alignment wrapText="1"/>
    </xf>
    <xf numFmtId="0" fontId="0" fillId="2" borderId="6" xfId="0" applyFill="1" applyBorder="1" applyAlignment="1">
      <alignment wrapText="1"/>
    </xf>
    <xf numFmtId="167" fontId="2" fillId="0" borderId="4" xfId="0" applyNumberFormat="1" applyFont="1" applyBorder="1" applyAlignment="1">
      <alignment horizontal="left" vertical="center"/>
    </xf>
    <xf numFmtId="0" fontId="7" fillId="0" borderId="4" xfId="0" applyFont="1" applyBorder="1" applyAlignment="1">
      <alignment horizontal="center" vertical="center"/>
    </xf>
    <xf numFmtId="43" fontId="7" fillId="0" borderId="4" xfId="0" applyNumberFormat="1" applyFont="1" applyBorder="1" applyAlignment="1">
      <alignment horizontal="center" vertical="center"/>
    </xf>
    <xf numFmtId="164" fontId="7" fillId="0" borderId="4" xfId="0" applyNumberFormat="1" applyFont="1" applyBorder="1" applyAlignment="1">
      <alignment horizontal="center" vertical="center"/>
    </xf>
    <xf numFmtId="43" fontId="2" fillId="0" borderId="4" xfId="0" applyNumberFormat="1" applyFont="1" applyBorder="1" applyAlignment="1">
      <alignment horizontal="center" vertical="center"/>
    </xf>
    <xf numFmtId="4" fontId="7" fillId="0" borderId="4" xfId="0" applyNumberFormat="1" applyFont="1" applyBorder="1" applyAlignment="1">
      <alignment horizontal="center" vertical="center"/>
    </xf>
    <xf numFmtId="0" fontId="0" fillId="2" borderId="4" xfId="0" applyFill="1" applyBorder="1"/>
    <xf numFmtId="0" fontId="0" fillId="2" borderId="5" xfId="0" applyFill="1" applyBorder="1"/>
    <xf numFmtId="0" fontId="0" fillId="2" borderId="6" xfId="0" applyFill="1" applyBorder="1"/>
    <xf numFmtId="14" fontId="2" fillId="0" borderId="4" xfId="0" applyNumberFormat="1" applyFont="1" applyBorder="1" applyAlignment="1">
      <alignment horizontal="left" vertical="center"/>
    </xf>
    <xf numFmtId="4" fontId="2" fillId="3" borderId="0" xfId="0" applyNumberFormat="1" applyFont="1" applyFill="1" applyAlignment="1">
      <alignment horizontal="center"/>
    </xf>
    <xf numFmtId="0" fontId="2" fillId="3" borderId="0" xfId="0" applyFont="1" applyFill="1" applyAlignment="1">
      <alignment horizontal="center"/>
    </xf>
  </cellXfs>
  <cellStyles count="55">
    <cellStyle name="20% - Énfasis1" xfId="19" builtinId="30" customBuiltin="1"/>
    <cellStyle name="20% - Énfasis2" xfId="23" builtinId="34" customBuiltin="1"/>
    <cellStyle name="20% - Énfasis3" xfId="27" builtinId="38" customBuiltin="1"/>
    <cellStyle name="20% - Énfasis4" xfId="31" builtinId="42" customBuiltin="1"/>
    <cellStyle name="20% - Énfasis5" xfId="35" builtinId="46" customBuiltin="1"/>
    <cellStyle name="20% - Énfasis6" xfId="39" builtinId="50" customBuiltin="1"/>
    <cellStyle name="40% - Énfasis1" xfId="20" builtinId="31" customBuiltin="1"/>
    <cellStyle name="40% - Énfasis2" xfId="24" builtinId="35" customBuiltin="1"/>
    <cellStyle name="40% - Énfasis3" xfId="28" builtinId="39" customBuiltin="1"/>
    <cellStyle name="40% - Énfasis4" xfId="32" builtinId="43" customBuiltin="1"/>
    <cellStyle name="40% - Énfasis5" xfId="36" builtinId="47" customBuiltin="1"/>
    <cellStyle name="40% - Énfasis6" xfId="40" builtinId="51" customBuiltin="1"/>
    <cellStyle name="60% - Énfasis1" xfId="21" builtinId="32" customBuiltin="1"/>
    <cellStyle name="60% - Énfasis2" xfId="25" builtinId="36" customBuiltin="1"/>
    <cellStyle name="60% - Énfasis3" xfId="29" builtinId="40" customBuiltin="1"/>
    <cellStyle name="60% - Énfasis4" xfId="33" builtinId="44" customBuiltin="1"/>
    <cellStyle name="60% - Énfasis5" xfId="37" builtinId="48" customBuiltin="1"/>
    <cellStyle name="60% - Énfasis6" xfId="41" builtinId="52" customBuiltin="1"/>
    <cellStyle name="Cálculo" xfId="11" builtinId="22" customBuiltin="1"/>
    <cellStyle name="Celda de comprobación" xfId="13" builtinId="23" customBuiltin="1"/>
    <cellStyle name="Celda vinculada" xfId="12" builtinId="24" customBuiltin="1"/>
    <cellStyle name="Encabezado 4" xfId="6" builtinId="19" customBuiltin="1"/>
    <cellStyle name="Énfasis1" xfId="18" builtinId="29" customBuiltin="1"/>
    <cellStyle name="Énfasis2" xfId="22" builtinId="33" customBuiltin="1"/>
    <cellStyle name="Énfasis3" xfId="26" builtinId="37" customBuiltin="1"/>
    <cellStyle name="Énfasis4" xfId="30" builtinId="41" customBuiltin="1"/>
    <cellStyle name="Énfasis5" xfId="34" builtinId="45" customBuiltin="1"/>
    <cellStyle name="Énfasis6" xfId="38" builtinId="49" customBuiltin="1"/>
    <cellStyle name="Entrada" xfId="9" builtinId="20" customBuiltin="1"/>
    <cellStyle name="Incorrecto" xfId="7" builtinId="27" customBuiltin="1"/>
    <cellStyle name="Millares" xfId="1" builtinId="3"/>
    <cellStyle name="Neutral" xfId="8" builtinId="28" customBuiltin="1"/>
    <cellStyle name="Normal" xfId="0" builtinId="0"/>
    <cellStyle name="Normal 10" xfId="51" xr:uid="{8DB5D90A-94BE-47F5-8404-9876DA502D51}"/>
    <cellStyle name="Normal 11" xfId="52" xr:uid="{EA8794AB-B2B8-4E3B-867B-6A3202F7D626}"/>
    <cellStyle name="Normal 12" xfId="53" xr:uid="{F195463D-159B-406C-A037-E7D48E02FBC0}"/>
    <cellStyle name="Normal 13" xfId="54" xr:uid="{93964436-BE47-4EB3-9E87-29379A65E738}"/>
    <cellStyle name="Normal 2" xfId="43" xr:uid="{00000000-0005-0000-0000-000021000000}"/>
    <cellStyle name="Normal 3" xfId="44" xr:uid="{00000000-0005-0000-0000-000022000000}"/>
    <cellStyle name="Normal 4" xfId="45" xr:uid="{00000000-0005-0000-0000-000023000000}"/>
    <cellStyle name="Normal 5" xfId="46" xr:uid="{00000000-0005-0000-0000-000024000000}"/>
    <cellStyle name="Normal 6" xfId="47" xr:uid="{00000000-0005-0000-0000-000025000000}"/>
    <cellStyle name="Normal 7" xfId="48" xr:uid="{00000000-0005-0000-0000-000026000000}"/>
    <cellStyle name="Normal 8" xfId="49" xr:uid="{00000000-0005-0000-0000-000027000000}"/>
    <cellStyle name="Normal 9" xfId="50" xr:uid="{00000000-0005-0000-0000-000028000000}"/>
    <cellStyle name="Notas" xfId="15" builtinId="10" customBuiltin="1"/>
    <cellStyle name="Salida" xfId="10" builtinId="21" customBuiltin="1"/>
    <cellStyle name="Texto de advertencia" xfId="14" builtinId="11" customBuiltin="1"/>
    <cellStyle name="Texto explicativo" xfId="16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ítulo 4" xfId="3" xr:uid="{00000000-0005-0000-0000-000030000000}"/>
    <cellStyle name="Título 5" xfId="42" xr:uid="{00000000-0005-0000-0000-000031000000}"/>
    <cellStyle name="Total" xfId="17" builtinId="25" customBuiltin="1"/>
  </cellStyles>
  <dxfs count="1">
    <dxf>
      <font>
        <color rgb="FFFF0000"/>
      </font>
    </dxf>
  </dxfs>
  <tableStyles count="0" defaultTableStyle="TableStyleMedium2" defaultPivotStyle="PivotStyleLight16"/>
  <colors>
    <mruColors>
      <color rgb="FFFF66CC"/>
      <color rgb="FFCCFF99"/>
      <color rgb="FFFF00FF"/>
      <color rgb="FFFF99FF"/>
      <color rgb="FFFFCC00"/>
      <color rgb="FFFFCC6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theme" Target="theme/theme1.xml"/><Relationship Id="rId3" Type="http://schemas.openxmlformats.org/officeDocument/2006/relationships/worksheet" Target="worksheets/sheet3.xml"/><Relationship Id="rId21" Type="http://schemas.openxmlformats.org/officeDocument/2006/relationships/sheetMetadata" Target="metadata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externalLink" Target="externalLinks/externalLink1.xml"/><Relationship Id="rId25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sharedStrings" Target="sharedString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customXml" Target="../customXml/item2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ustomXml" Target="../customXml/item1.xml"/><Relationship Id="rId10" Type="http://schemas.openxmlformats.org/officeDocument/2006/relationships/worksheet" Target="worksheets/sheet10.xml"/><Relationship Id="rId19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calcChain" Target="calcChain.xml"/></Relationships>
</file>

<file path=xl/charts/_rels/chart10.xml.rels><?xml version="1.0" encoding="UTF-8" standalone="yes"?>
<Relationships xmlns="http://schemas.openxmlformats.org/package/2006/relationships"><Relationship Id="rId2" Type="http://schemas.microsoft.com/office/2011/relationships/chartColorStyle" Target="colors9.xml"/><Relationship Id="rId1" Type="http://schemas.microsoft.com/office/2011/relationships/chartStyle" Target="style9.xml"/></Relationships>
</file>

<file path=xl/charts/_rels/chart2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3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4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5.xml"/><Relationship Id="rId1" Type="http://schemas.microsoft.com/office/2011/relationships/chartStyle" Target="style5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6.xml"/><Relationship Id="rId1" Type="http://schemas.microsoft.com/office/2011/relationships/chartStyle" Target="style6.xml"/></Relationships>
</file>

<file path=xl/charts/_rels/chart8.xml.rels><?xml version="1.0" encoding="UTF-8" standalone="yes"?>
<Relationships xmlns="http://schemas.openxmlformats.org/package/2006/relationships"><Relationship Id="rId2" Type="http://schemas.microsoft.com/office/2011/relationships/chartColorStyle" Target="colors7.xml"/><Relationship Id="rId1" Type="http://schemas.microsoft.com/office/2011/relationships/chartStyle" Target="style7.xml"/></Relationships>
</file>

<file path=xl/charts/_rels/chart9.xml.rels><?xml version="1.0" encoding="UTF-8" standalone="yes"?>
<Relationships xmlns="http://schemas.openxmlformats.org/package/2006/relationships"><Relationship Id="rId2" Type="http://schemas.microsoft.com/office/2011/relationships/chartColorStyle" Target="colors8.xml"/><Relationship Id="rId1" Type="http://schemas.microsoft.com/office/2011/relationships/chartStyle" Target="style8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1.8431187911900262E-2"/>
          <c:y val="0"/>
          <c:w val="0.87801229848761841"/>
          <c:h val="0.92296003324244236"/>
        </c:manualLayout>
      </c:layout>
      <c:barChart>
        <c:barDir val="col"/>
        <c:grouping val="clustered"/>
        <c:varyColors val="0"/>
        <c:ser>
          <c:idx val="0"/>
          <c:order val="0"/>
          <c:spPr>
            <a:ln w="15875">
              <a:solidFill>
                <a:schemeClr val="accent1"/>
              </a:solidFill>
            </a:ln>
            <a:effectLst/>
            <a:scene3d>
              <a:camera prst="orthographicFront"/>
              <a:lightRig rig="threePt" dir="t"/>
            </a:scene3d>
            <a:sp3d>
              <a:bevelT/>
            </a:sp3d>
          </c:spPr>
          <c:invertIfNegative val="0"/>
          <c:dPt>
            <c:idx val="0"/>
            <c:invertIfNegative val="0"/>
            <c:bubble3D val="0"/>
            <c:spPr>
              <a:solidFill>
                <a:schemeClr val="accent1">
                  <a:lumMod val="75000"/>
                </a:schemeClr>
              </a:solidFill>
              <a:ln w="22225">
                <a:solidFill>
                  <a:schemeClr val="accen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1-AEAA-4E25-A149-6C964FFB91E5}"/>
              </c:ext>
            </c:extLst>
          </c:dPt>
          <c:dPt>
            <c:idx val="1"/>
            <c:invertIfNegative val="0"/>
            <c:bubble3D val="0"/>
            <c:spPr>
              <a:solidFill>
                <a:schemeClr val="tx2">
                  <a:lumMod val="20000"/>
                  <a:lumOff val="80000"/>
                </a:schemeClr>
              </a:solidFill>
              <a:ln w="15875">
                <a:solidFill>
                  <a:schemeClr val="accen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3-AEAA-4E25-A149-6C964FFB91E5}"/>
              </c:ext>
            </c:extLst>
          </c:dPt>
          <c:dPt>
            <c:idx val="2"/>
            <c:invertIfNegative val="0"/>
            <c:bubble3D val="0"/>
            <c:spPr>
              <a:solidFill>
                <a:schemeClr val="accent6">
                  <a:lumMod val="60000"/>
                  <a:lumOff val="40000"/>
                </a:schemeClr>
              </a:solidFill>
              <a:ln w="15875">
                <a:solidFill>
                  <a:schemeClr val="accen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5-AEAA-4E25-A149-6C964FFB91E5}"/>
              </c:ext>
            </c:extLst>
          </c:dPt>
          <c:dPt>
            <c:idx val="3"/>
            <c:invertIfNegative val="0"/>
            <c:bubble3D val="0"/>
            <c:spPr>
              <a:solidFill>
                <a:srgbClr val="00B0F0"/>
              </a:solidFill>
              <a:ln w="15875">
                <a:solidFill>
                  <a:srgbClr val="00B050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7-AEAA-4E25-A149-6C964FFB91E5}"/>
              </c:ext>
            </c:extLst>
          </c:dPt>
          <c:dPt>
            <c:idx val="4"/>
            <c:invertIfNegative val="0"/>
            <c:bubble3D val="0"/>
            <c:spPr>
              <a:solidFill>
                <a:srgbClr val="00B0F0"/>
              </a:solidFill>
              <a:ln w="15875">
                <a:solidFill>
                  <a:schemeClr val="accen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9-AEAA-4E25-A149-6C964FFB91E5}"/>
              </c:ext>
            </c:extLst>
          </c:dPt>
          <c:dPt>
            <c:idx val="5"/>
            <c:invertIfNegative val="0"/>
            <c:bubble3D val="0"/>
            <c:spPr>
              <a:solidFill>
                <a:schemeClr val="accent4">
                  <a:lumMod val="75000"/>
                </a:schemeClr>
              </a:solidFill>
              <a:ln w="15875">
                <a:solidFill>
                  <a:schemeClr val="accen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B-AEAA-4E25-A149-6C964FFB91E5}"/>
              </c:ext>
            </c:extLst>
          </c:dPt>
          <c:dPt>
            <c:idx val="6"/>
            <c:invertIfNegative val="0"/>
            <c:bubble3D val="0"/>
            <c:spPr>
              <a:solidFill>
                <a:srgbClr val="FF00FF"/>
              </a:solidFill>
              <a:ln w="15875">
                <a:solidFill>
                  <a:schemeClr val="accent1"/>
                </a:solidFill>
              </a:ln>
              <a:effectLst/>
              <a:scene3d>
                <a:camera prst="orthographicFront"/>
                <a:lightRig rig="threePt" dir="t"/>
              </a:scene3d>
              <a:sp3d>
                <a:bevelT/>
              </a:sp3d>
            </c:spPr>
            <c:extLst>
              <c:ext xmlns:c16="http://schemas.microsoft.com/office/drawing/2014/chart" uri="{C3380CC4-5D6E-409C-BE32-E72D297353CC}">
                <c16:uniqueId val="{0000000D-AEAA-4E25-A149-6C964FFB91E5}"/>
              </c:ext>
            </c:extLst>
          </c:dPt>
          <c:dLbls>
            <c:dLbl>
              <c:idx val="0"/>
              <c:layout>
                <c:manualLayout>
                  <c:x val="-1.1068500420047057E-17"/>
                  <c:y val="0.17992512564653212"/>
                </c:manualLayout>
              </c:layout>
              <c:spPr>
                <a:noFill/>
                <a:ln>
                  <a:noFill/>
                </a:ln>
                <a:effectLst/>
              </c:spPr>
              <c:txPr>
                <a:bodyPr rot="-5400000" vert="horz" wrap="square" lIns="38100" tIns="19050" rIns="38100" bIns="19050" anchor="ctr">
                  <a:spAutoFit/>
                </a:bodyPr>
                <a:lstStyle/>
                <a:p>
                  <a:pPr>
                    <a:defRPr>
                      <a:solidFill>
                        <a:schemeClr val="bg1"/>
                      </a:solidFill>
                    </a:defRPr>
                  </a:pPr>
                  <a:endParaRPr lang="es-PE"/>
                </a:p>
              </c:txPr>
              <c:dLblPos val="outEnd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AEAA-4E25-A149-6C964FFB91E5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-5400000" vert="horz" wrap="square" lIns="38100" tIns="19050" rIns="38100" bIns="19050" anchor="ctr">
                <a:spAutoFit/>
              </a:bodyPr>
              <a:lstStyle/>
              <a:p>
                <a:pPr>
                  <a:defRPr/>
                </a:pPr>
                <a:endParaRPr lang="es-PE"/>
              </a:p>
            </c:txPr>
            <c:dLblPos val="outEnd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</c:ext>
            </c:extLst>
          </c:dLbls>
          <c:cat>
            <c:strRef>
              <c:f>'EEFF 2026'!$C$2:$J$2</c:f>
              <c:strCache>
                <c:ptCount val="8"/>
                <c:pt idx="0">
                  <c:v>Pago Personal JPMC</c:v>
                </c:pt>
                <c:pt idx="1">
                  <c:v>Sedapal</c:v>
                </c:pt>
                <c:pt idx="2">
                  <c:v>Luz del Sur</c:v>
                </c:pt>
                <c:pt idx="3">
                  <c:v> Ascensores Mantto.</c:v>
                </c:pt>
                <c:pt idx="4">
                  <c:v>Ascensores Reparación </c:v>
                </c:pt>
                <c:pt idx="5">
                  <c:v>Pagos      Gastos       Otros</c:v>
                </c:pt>
                <c:pt idx="6">
                  <c:v>Caja Chica</c:v>
                </c:pt>
                <c:pt idx="7">
                  <c:v>Gastos Bancarios 
ITF </c:v>
                </c:pt>
              </c:strCache>
            </c:strRef>
          </c:cat>
          <c:val>
            <c:numRef>
              <c:f>'EEFF 2026'!$C$15:$J$15</c:f>
              <c:numCache>
                <c:formatCode>_ "S/."\ * #,##0.00_ ;_ "S/."\ * \-#,##0.00_ ;_ "S/."\ * "-"??_ ;_ @_ </c:formatCode>
                <c:ptCount val="8"/>
                <c:pt idx="0">
                  <c:v>228985.56999999998</c:v>
                </c:pt>
                <c:pt idx="1">
                  <c:v>113057.1</c:v>
                </c:pt>
                <c:pt idx="2">
                  <c:v>39341.599999999999</c:v>
                </c:pt>
                <c:pt idx="3">
                  <c:v>17126.55</c:v>
                </c:pt>
                <c:pt idx="4">
                  <c:v>0</c:v>
                </c:pt>
                <c:pt idx="5">
                  <c:v>28192.44</c:v>
                </c:pt>
                <c:pt idx="6">
                  <c:v>409.9</c:v>
                </c:pt>
                <c:pt idx="7">
                  <c:v>558.91999999999996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E-AEAA-4E25-A149-6C964FFB91E5}"/>
            </c:ext>
          </c:extLst>
        </c:ser>
        <c:dLbls>
          <c:dLblPos val="outEnd"/>
          <c:showLegendKey val="0"/>
          <c:showVal val="1"/>
          <c:showCatName val="0"/>
          <c:showSerName val="0"/>
          <c:showPercent val="0"/>
          <c:showBubbleSize val="0"/>
        </c:dLbls>
        <c:gapWidth val="100"/>
        <c:axId val="274940239"/>
        <c:axId val="274935439"/>
      </c:barChart>
      <c:catAx>
        <c:axId val="274940239"/>
        <c:scaling>
          <c:orientation val="minMax"/>
        </c:scaling>
        <c:delete val="0"/>
        <c:axPos val="b"/>
        <c:numFmt formatCode="General" sourceLinked="1"/>
        <c:majorTickMark val="out"/>
        <c:minorTickMark val="none"/>
        <c:tickLblPos val="nextTo"/>
        <c:txPr>
          <a:bodyPr/>
          <a:lstStyle/>
          <a:p>
            <a:pPr>
              <a:defRPr sz="1000"/>
            </a:pPr>
            <a:endParaRPr lang="es-PE"/>
          </a:p>
        </c:txPr>
        <c:crossAx val="274935439"/>
        <c:crosses val="autoZero"/>
        <c:auto val="1"/>
        <c:lblAlgn val="ctr"/>
        <c:lblOffset val="100"/>
        <c:noMultiLvlLbl val="0"/>
      </c:catAx>
      <c:valAx>
        <c:axId val="274935439"/>
        <c:scaling>
          <c:orientation val="minMax"/>
        </c:scaling>
        <c:delete val="1"/>
        <c:axPos val="l"/>
        <c:majorGridlines/>
        <c:numFmt formatCode="_ &quot;S/.&quot;\ * #,##0.00_ ;_ &quot;S/.&quot;\ * \-#,##0.00_ ;_ &quot;S/.&quot;\ * &quot;-&quot;??_ ;_ @_ " sourceLinked="1"/>
        <c:majorTickMark val="out"/>
        <c:minorTickMark val="none"/>
        <c:tickLblPos val="nextTo"/>
        <c:crossAx val="274940239"/>
        <c:crosses val="autoZero"/>
        <c:crossBetween val="between"/>
      </c:valAx>
      <c:spPr>
        <a:scene3d>
          <a:camera prst="orthographicFront"/>
          <a:lightRig rig="threePt" dir="t"/>
        </a:scene3d>
        <a:sp3d>
          <a:bevelT prst="angle"/>
        </a:sp3d>
      </c:spPr>
    </c:plotArea>
    <c:plotVisOnly val="1"/>
    <c:dispBlanksAs val="gap"/>
    <c:showDLblsOverMax val="0"/>
  </c:chart>
  <c:printSettings>
    <c:headerFooter/>
    <c:pageMargins b="0.75" l="0.7" r="0.7" t="0.75" header="0.3" footer="0.3"/>
    <c:pageSetup orientation="portrait"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/>
              <a:t>Reparaciones Ascensores</a:t>
            </a:r>
          </a:p>
        </c:rich>
      </c:tx>
      <c:layout>
        <c:manualLayout>
          <c:xMode val="edge"/>
          <c:yMode val="edge"/>
          <c:x val="0.30739121656615664"/>
          <c:y val="3.0828475218760802E-2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spPr>
            <a:ln w="34925" cap="rnd">
              <a:solidFill>
                <a:schemeClr val="accent1"/>
              </a:solidFill>
              <a:round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</c:spPr>
          <c:marker>
            <c:symbol val="none"/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ctr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numRef>
              <c:f>'ASBAU-THYSENKRUPP'!$M$161:$M$168</c:f>
              <c:numCache>
                <c:formatCode>General</c:formatCode>
                <c:ptCount val="8"/>
                <c:pt idx="0">
                  <c:v>2018</c:v>
                </c:pt>
                <c:pt idx="1">
                  <c:v>2019</c:v>
                </c:pt>
                <c:pt idx="2">
                  <c:v>2020</c:v>
                </c:pt>
                <c:pt idx="3">
                  <c:v>2021</c:v>
                </c:pt>
                <c:pt idx="4">
                  <c:v>2022</c:v>
                </c:pt>
                <c:pt idx="5">
                  <c:v>2023</c:v>
                </c:pt>
                <c:pt idx="6">
                  <c:v>2024</c:v>
                </c:pt>
                <c:pt idx="7">
                  <c:v>2025</c:v>
                </c:pt>
              </c:numCache>
            </c:numRef>
          </c:cat>
          <c:val>
            <c:numRef>
              <c:f>'ASBAU-THYSENKRUPP'!$N$161:$N$168</c:f>
              <c:numCache>
                <c:formatCode>_ * #,##0.00_ ;_ * \-#,##0.00_ ;_ * "-"??_ ;_ @_ </c:formatCode>
                <c:ptCount val="8"/>
                <c:pt idx="0">
                  <c:v>44713.47</c:v>
                </c:pt>
                <c:pt idx="1">
                  <c:v>21102.55</c:v>
                </c:pt>
                <c:pt idx="2">
                  <c:v>13136.84</c:v>
                </c:pt>
                <c:pt idx="3">
                  <c:v>14808.98</c:v>
                </c:pt>
                <c:pt idx="4">
                  <c:v>3083.7200000000003</c:v>
                </c:pt>
                <c:pt idx="5">
                  <c:v>10274.75</c:v>
                </c:pt>
                <c:pt idx="6">
                  <c:v>38237.579999999994</c:v>
                </c:pt>
                <c:pt idx="7" formatCode="_(* #,##0.00_);_(* \(#,##0.00\);_(* &quot;-&quot;??_);_(@_)">
                  <c:v>34421.159999999974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B68-40B4-8AFB-85322E08B80C}"/>
            </c:ext>
          </c:extLst>
        </c:ser>
        <c:dLbls>
          <c:dLblPos val="ctr"/>
          <c:showLegendKey val="0"/>
          <c:showVal val="1"/>
          <c:showCatName val="0"/>
          <c:showSerName val="0"/>
          <c:showPercent val="0"/>
          <c:showBubbleSize val="0"/>
        </c:dLbls>
        <c:smooth val="0"/>
        <c:axId val="1132907183"/>
        <c:axId val="1132896783"/>
      </c:lineChart>
      <c:catAx>
        <c:axId val="1132907183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132896783"/>
        <c:crosses val="autoZero"/>
        <c:auto val="1"/>
        <c:lblAlgn val="ctr"/>
        <c:lblOffset val="100"/>
        <c:noMultiLvlLbl val="0"/>
      </c:catAx>
      <c:valAx>
        <c:axId val="1132896783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132907183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/>
              <a:t>Pago Personal JPMC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>
        <c:manualLayout>
          <c:layoutTarget val="inner"/>
          <c:xMode val="edge"/>
          <c:yMode val="edge"/>
          <c:x val="8.520278777131006E-2"/>
          <c:y val="0.17779518286614029"/>
          <c:w val="0.89786570954994926"/>
          <c:h val="0.7185885118575942"/>
        </c:manualLayout>
      </c:layout>
      <c:lineChart>
        <c:grouping val="standard"/>
        <c:varyColors val="0"/>
        <c:ser>
          <c:idx val="0"/>
          <c:order val="0"/>
          <c:tx>
            <c:strRef>
              <c:f>'EEFF 2026'!$C$2</c:f>
              <c:strCache>
                <c:ptCount val="1"/>
                <c:pt idx="0">
                  <c:v>Pago Personal JPMC</c:v>
                </c:pt>
              </c:strCache>
            </c:strRef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t" anchorCtr="0">
                <a:spAutoFit/>
              </a:bodyPr>
              <a:lstStyle/>
              <a:p>
                <a:pPr algn="l"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2026'!$B$3:$B$14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2026'!$C$3:$C$14</c:f>
              <c:numCache>
                <c:formatCode>_ * #,##0.00_ ;_ * \-#,##0.00_ ;_ * "-"??_ ;_ @_ </c:formatCode>
                <c:ptCount val="12"/>
                <c:pt idx="0">
                  <c:v>39351.879999999997</c:v>
                </c:pt>
                <c:pt idx="1">
                  <c:v>33844.269999999997</c:v>
                </c:pt>
                <c:pt idx="2">
                  <c:v>32295.5</c:v>
                </c:pt>
                <c:pt idx="3">
                  <c:v>33996.699999999997</c:v>
                </c:pt>
                <c:pt idx="4">
                  <c:v>30940.589999999997</c:v>
                </c:pt>
                <c:pt idx="5">
                  <c:v>34859.149999999994</c:v>
                </c:pt>
                <c:pt idx="6">
                  <c:v>23697.48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B31F-44FD-93F5-747F5EE9C59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2363967"/>
        <c:axId val="312361087"/>
      </c:lineChart>
      <c:catAx>
        <c:axId val="31236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1087"/>
        <c:crosses val="autoZero"/>
        <c:auto val="1"/>
        <c:lblAlgn val="ctr"/>
        <c:lblOffset val="100"/>
        <c:noMultiLvlLbl val="0"/>
      </c:catAx>
      <c:valAx>
        <c:axId val="312361087"/>
        <c:scaling>
          <c:orientation val="minMax"/>
          <c:max val="50000"/>
          <c:min val="15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3967"/>
        <c:crosses val="autoZero"/>
        <c:crossBetween val="between"/>
        <c:majorUnit val="5000"/>
        <c:minorUnit val="2000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4"/>
    </mc:Choice>
    <mc:Fallback>
      <c:style val="4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'EEFF 2026'!$D$2</c:f>
              <c:strCache>
                <c:ptCount val="1"/>
                <c:pt idx="0">
                  <c:v>Sedapal</c:v>
                </c:pt>
              </c:strCache>
            </c:strRef>
          </c:tx>
          <c:spPr>
            <a:ln w="28575" cap="rnd">
              <a:solidFill>
                <a:schemeClr val="accent1">
                  <a:lumMod val="60000"/>
                  <a:lumOff val="4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1">
                    <a:lumMod val="60000"/>
                    <a:lumOff val="40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2026'!$B$3:$B$14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2026'!$D$3:$D$14</c:f>
              <c:numCache>
                <c:formatCode>_ * #,##0.00_ ;_ * \-#,##0.00_ ;_ * "-"??_ ;_ @_ </c:formatCode>
                <c:ptCount val="12"/>
                <c:pt idx="0">
                  <c:v>13298.1</c:v>
                </c:pt>
                <c:pt idx="1">
                  <c:v>17336.400000000001</c:v>
                </c:pt>
                <c:pt idx="2">
                  <c:v>16605.900000000001</c:v>
                </c:pt>
                <c:pt idx="3">
                  <c:v>17385.2</c:v>
                </c:pt>
                <c:pt idx="4">
                  <c:v>16608.7</c:v>
                </c:pt>
                <c:pt idx="5">
                  <c:v>15502.2</c:v>
                </c:pt>
                <c:pt idx="6">
                  <c:v>16320.6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CF31-4A5B-B0D2-F05C66EB9AF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2363967"/>
        <c:axId val="312361087"/>
      </c:lineChart>
      <c:catAx>
        <c:axId val="31236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1087"/>
        <c:crosses val="autoZero"/>
        <c:auto val="1"/>
        <c:lblAlgn val="ctr"/>
        <c:lblOffset val="100"/>
        <c:noMultiLvlLbl val="0"/>
      </c:catAx>
      <c:valAx>
        <c:axId val="312361087"/>
        <c:scaling>
          <c:orientation val="minMax"/>
          <c:min val="6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3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8"/>
    </mc:Choice>
    <mc:Fallback>
      <c:style val="8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'EEFF 2026'!$E$2</c:f>
              <c:strCache>
                <c:ptCount val="1"/>
                <c:pt idx="0">
                  <c:v>Luz del Sur</c:v>
                </c:pt>
              </c:strCache>
            </c:strRef>
          </c:tx>
          <c:spPr>
            <a:ln w="28575" cap="rnd">
              <a:solidFill>
                <a:schemeClr val="accent5">
                  <a:lumMod val="40000"/>
                  <a:lumOff val="60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6"/>
              </a:solidFill>
              <a:ln w="9525">
                <a:solidFill>
                  <a:schemeClr val="accent5">
                    <a:lumMod val="40000"/>
                    <a:lumOff val="60000"/>
                  </a:schemeClr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2026'!$B$3:$B$14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2026'!$E$3:$E$14</c:f>
              <c:numCache>
                <c:formatCode>_ * #,##0.00_ ;_ * \-#,##0.00_ ;_ * "-"??_ ;_ @_ </c:formatCode>
                <c:ptCount val="12"/>
                <c:pt idx="0">
                  <c:v>5932.9</c:v>
                </c:pt>
                <c:pt idx="1">
                  <c:v>5860.5</c:v>
                </c:pt>
                <c:pt idx="2">
                  <c:v>5542.1</c:v>
                </c:pt>
                <c:pt idx="3">
                  <c:v>5465</c:v>
                </c:pt>
                <c:pt idx="4">
                  <c:v>5408.5</c:v>
                </c:pt>
                <c:pt idx="5">
                  <c:v>5672.5999999999995</c:v>
                </c:pt>
                <c:pt idx="6">
                  <c:v>5460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7A-42B0-9418-92579A4FFD5E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2363967"/>
        <c:axId val="312361087"/>
      </c:lineChart>
      <c:catAx>
        <c:axId val="31236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1087"/>
        <c:crosses val="autoZero"/>
        <c:auto val="1"/>
        <c:lblAlgn val="ctr"/>
        <c:lblOffset val="100"/>
        <c:noMultiLvlLbl val="0"/>
      </c:catAx>
      <c:valAx>
        <c:axId val="312361087"/>
        <c:scaling>
          <c:orientation val="minMax"/>
          <c:min val="4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3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 b="1"/>
              <a:t>Mantto</a:t>
            </a:r>
            <a:r>
              <a:rPr lang="es-PE" b="1" baseline="0"/>
              <a:t> y Reparación de Ascensores</a:t>
            </a:r>
            <a:endParaRPr lang="es-PE" b="1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>
        <c:manualLayout>
          <c:layoutTarget val="inner"/>
          <c:xMode val="edge"/>
          <c:yMode val="edge"/>
          <c:x val="8.6741978434870692E-2"/>
          <c:y val="0.17779518286614029"/>
          <c:w val="0.89786570954994926"/>
          <c:h val="0.7185885118575942"/>
        </c:manualLayout>
      </c:layout>
      <c:lineChart>
        <c:grouping val="standard"/>
        <c:varyColors val="0"/>
        <c:ser>
          <c:idx val="0"/>
          <c:order val="0"/>
          <c:tx>
            <c:strRef>
              <c:f>'EEFF 2026'!$F$2</c:f>
              <c:strCache>
                <c:ptCount val="1"/>
                <c:pt idx="0">
                  <c:v> Ascensores Mantto.</c:v>
                </c:pt>
              </c:strCache>
            </c:strRef>
          </c:tx>
          <c:spPr>
            <a:ln w="28575" cap="rnd">
              <a:solidFill>
                <a:srgbClr val="FF0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rgbClr val="0070C0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Pt>
            <c:idx val="2"/>
            <c:marker>
              <c:symbol val="circle"/>
              <c:size val="5"/>
              <c:spPr>
                <a:solidFill>
                  <a:srgbClr val="0070C0"/>
                </a:solidFill>
                <a:ln w="9525">
                  <a:solidFill>
                    <a:schemeClr val="accent1"/>
                  </a:solidFill>
                </a:ln>
                <a:effectLst/>
              </c:spPr>
            </c:marker>
            <c:bubble3D val="0"/>
            <c:extLst>
              <c:ext xmlns:c16="http://schemas.microsoft.com/office/drawing/2014/chart" uri="{C3380CC4-5D6E-409C-BE32-E72D297353CC}">
                <c16:uniqueId val="{00000000-3392-42FB-9872-B3B1E4D722D6}"/>
              </c:ext>
            </c:extLst>
          </c:dPt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2026'!$B$3:$B$14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2026'!$F$3:$F$14</c:f>
              <c:numCache>
                <c:formatCode>_ * #,##0.00_ ;_ * \-#,##0.00_ ;_ * "-"??_ ;_ @_ </c:formatCode>
                <c:ptCount val="12"/>
                <c:pt idx="0">
                  <c:v>2446.65</c:v>
                </c:pt>
                <c:pt idx="1">
                  <c:v>2446.65</c:v>
                </c:pt>
                <c:pt idx="2">
                  <c:v>2446.65</c:v>
                </c:pt>
                <c:pt idx="3">
                  <c:v>2446.65</c:v>
                </c:pt>
                <c:pt idx="4">
                  <c:v>2446.65</c:v>
                </c:pt>
                <c:pt idx="5">
                  <c:v>2446.65</c:v>
                </c:pt>
                <c:pt idx="6">
                  <c:v>2446.65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981D-4F55-BA5F-9820A3689726}"/>
            </c:ext>
          </c:extLst>
        </c:ser>
        <c:ser>
          <c:idx val="1"/>
          <c:order val="1"/>
          <c:tx>
            <c:v>Reparaciones </c:v>
          </c:tx>
          <c:spPr>
            <a:ln w="28575" cap="rnd">
              <a:solidFill>
                <a:schemeClr val="accent5">
                  <a:lumMod val="75000"/>
                </a:schemeClr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2"/>
              </a:solidFill>
              <a:ln w="9525">
                <a:solidFill>
                  <a:schemeClr val="accent5">
                    <a:lumMod val="75000"/>
                  </a:schemeClr>
                </a:solidFill>
              </a:ln>
              <a:effectLst/>
            </c:spPr>
          </c:marker>
          <c:dLbls>
            <c:dLbl>
              <c:idx val="7"/>
              <c:layout>
                <c:manualLayout>
                  <c:x val="-4.0095447450199773E-2"/>
                  <c:y val="8.6388575662638911E-2"/>
                </c:manualLayout>
              </c:layout>
              <c:dLblPos val="r"/>
              <c:showLegendKey val="0"/>
              <c:showVal val="1"/>
              <c:showCatName val="0"/>
              <c:showSerName val="0"/>
              <c:showPercent val="0"/>
              <c:showBubbleSize val="0"/>
              <c:extLst>
                <c:ext xmlns:c15="http://schemas.microsoft.com/office/drawing/2012/chart" uri="{CE6537A1-D6FC-4f65-9D91-7224C49458BB}"/>
                <c:ext xmlns:c16="http://schemas.microsoft.com/office/drawing/2014/chart" uri="{C3380CC4-5D6E-409C-BE32-E72D297353CC}">
                  <c16:uniqueId val="{00000001-DB45-4EA7-9C44-DA68DC54BFE2}"/>
                </c:ext>
              </c:extLst>
            </c:dLbl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dLblPos val="t"/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2026'!$B$3:$B$14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2026'!$G$3:$G$14</c:f>
              <c:numCache>
                <c:formatCode>_ * #,##0.00_ ;_ * \-#,##0.00_ ;_ * "-"??_ ;_ @_ </c:formatCode>
                <c:ptCount val="12"/>
                <c:pt idx="0">
                  <c:v>0</c:v>
                </c:pt>
                <c:pt idx="1">
                  <c:v>0</c:v>
                </c:pt>
                <c:pt idx="2">
                  <c:v>0</c:v>
                </c:pt>
                <c:pt idx="3">
                  <c:v>0</c:v>
                </c:pt>
                <c:pt idx="4">
                  <c:v>0</c:v>
                </c:pt>
                <c:pt idx="5">
                  <c:v>0</c:v>
                </c:pt>
                <c:pt idx="6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861A-421B-BD1D-35EBE319A933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2363967"/>
        <c:axId val="312361087"/>
      </c:lineChart>
      <c:catAx>
        <c:axId val="31236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1087"/>
        <c:crosses val="autoZero"/>
        <c:auto val="1"/>
        <c:lblAlgn val="ctr"/>
        <c:lblOffset val="100"/>
        <c:noMultiLvlLbl val="0"/>
      </c:catAx>
      <c:valAx>
        <c:axId val="312361087"/>
        <c:scaling>
          <c:orientation val="minMax"/>
          <c:max val="90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" spcFirstLastPara="1" vertOverflow="ellipsis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3967"/>
        <c:crosses val="autoZero"/>
        <c:crossBetween val="between"/>
        <c:majorUnit val="1000"/>
      </c:valAx>
      <c:spPr>
        <a:noFill/>
        <a:ln>
          <a:solidFill>
            <a:srgbClr val="00B0F0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1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 b="1"/>
              <a:t>Pagos Gastos Otros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'EEFF 2026'!$H$2</c:f>
              <c:strCache>
                <c:ptCount val="1"/>
                <c:pt idx="0">
                  <c:v>Pagos      Gastos       Otros</c:v>
                </c:pt>
              </c:strCache>
            </c:strRef>
          </c:tx>
          <c:spPr>
            <a:ln w="28575" cap="rnd">
              <a:solidFill>
                <a:srgbClr val="FFC00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2026'!$B$3:$B$14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2026'!$H$3:$H$14</c:f>
              <c:numCache>
                <c:formatCode>_ * #,##0.00_ ;_ * \-#,##0.00_ ;_ * "-"??_ ;_ @_ </c:formatCode>
                <c:ptCount val="12"/>
                <c:pt idx="0">
                  <c:v>2578.1</c:v>
                </c:pt>
                <c:pt idx="1">
                  <c:v>3557.0099999999998</c:v>
                </c:pt>
                <c:pt idx="2">
                  <c:v>6288.08</c:v>
                </c:pt>
                <c:pt idx="3">
                  <c:v>5596.4</c:v>
                </c:pt>
                <c:pt idx="4">
                  <c:v>4266.3999999999996</c:v>
                </c:pt>
                <c:pt idx="5">
                  <c:v>3913.0800000000004</c:v>
                </c:pt>
                <c:pt idx="6">
                  <c:v>1993.3700000000001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5E72-4775-BED2-A848D072A154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2363967"/>
        <c:axId val="312361087"/>
      </c:lineChart>
      <c:catAx>
        <c:axId val="31236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1087"/>
        <c:crosses val="autoZero"/>
        <c:auto val="1"/>
        <c:lblAlgn val="ctr"/>
        <c:lblOffset val="100"/>
        <c:noMultiLvlLbl val="0"/>
      </c:catAx>
      <c:valAx>
        <c:axId val="312361087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3967"/>
        <c:crosses val="autoZero"/>
        <c:crossBetween val="between"/>
      </c:valAx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rgbClr val="FFC000"/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1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strRef>
              <c:f>'EEFF 2026'!$I$2</c:f>
              <c:strCache>
                <c:ptCount val="1"/>
                <c:pt idx="0">
                  <c:v>Caja Chica</c:v>
                </c:pt>
              </c:strCache>
            </c:strRef>
          </c:tx>
          <c:spPr>
            <a:ln w="28575" cap="rnd">
              <a:solidFill>
                <a:srgbClr val="92D050"/>
              </a:solidFill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rgbClr val="92D050"/>
                </a:solidFill>
              </a:ln>
              <a:effectLst/>
            </c:spPr>
          </c:marker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s-PE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strRef>
              <c:f>'EEFF 2026'!$B$3:$B$14</c:f>
              <c:strCache>
                <c:ptCount val="12"/>
                <c:pt idx="0">
                  <c:v>ENERO</c:v>
                </c:pt>
                <c:pt idx="1">
                  <c:v>FEBRERO</c:v>
                </c:pt>
                <c:pt idx="2">
                  <c:v>MARZO</c:v>
                </c:pt>
                <c:pt idx="3">
                  <c:v>ABRIL</c:v>
                </c:pt>
                <c:pt idx="4">
                  <c:v>MAYO</c:v>
                </c:pt>
                <c:pt idx="5">
                  <c:v>JUNIO</c:v>
                </c:pt>
                <c:pt idx="6">
                  <c:v>JULIO</c:v>
                </c:pt>
                <c:pt idx="7">
                  <c:v>AGOSTO</c:v>
                </c:pt>
                <c:pt idx="8">
                  <c:v>SETIEMBRE</c:v>
                </c:pt>
                <c:pt idx="9">
                  <c:v>OCTUBRE</c:v>
                </c:pt>
                <c:pt idx="10">
                  <c:v>NOVIEMBRE</c:v>
                </c:pt>
                <c:pt idx="11">
                  <c:v>DICIEMBRE</c:v>
                </c:pt>
              </c:strCache>
            </c:strRef>
          </c:cat>
          <c:val>
            <c:numRef>
              <c:f>'EEFF 2026'!$I$3:$I$14</c:f>
              <c:numCache>
                <c:formatCode>_ * #,##0.00_ ;_ * \-#,##0.00_ ;_ * "-"??_ ;_ @_ </c:formatCode>
                <c:ptCount val="12"/>
                <c:pt idx="0">
                  <c:v>0</c:v>
                </c:pt>
                <c:pt idx="1">
                  <c:v>64.8</c:v>
                </c:pt>
                <c:pt idx="2">
                  <c:v>87.1</c:v>
                </c:pt>
                <c:pt idx="3">
                  <c:v>11</c:v>
                </c:pt>
                <c:pt idx="4">
                  <c:v>143.5</c:v>
                </c:pt>
                <c:pt idx="5">
                  <c:v>37.5</c:v>
                </c:pt>
                <c:pt idx="6">
                  <c:v>66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8E54-493B-B779-45C5BC70D55C}"/>
            </c:ext>
          </c:extLst>
        </c:ser>
        <c:dLbls>
          <c:showLegendKey val="0"/>
          <c:showVal val="1"/>
          <c:showCatName val="0"/>
          <c:showSerName val="0"/>
          <c:showPercent val="0"/>
          <c:showBubbleSize val="0"/>
        </c:dLbls>
        <c:marker val="1"/>
        <c:smooth val="0"/>
        <c:axId val="312363967"/>
        <c:axId val="312361087"/>
      </c:lineChart>
      <c:catAx>
        <c:axId val="312363967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1087"/>
        <c:crosses val="autoZero"/>
        <c:auto val="1"/>
        <c:lblAlgn val="ctr"/>
        <c:lblOffset val="100"/>
        <c:noMultiLvlLbl val="0"/>
      </c:catAx>
      <c:valAx>
        <c:axId val="312361087"/>
        <c:scaling>
          <c:orientation val="minMax"/>
          <c:max val="300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 * #,##0.00_ ;_ * \-#,##0.00_ ;_ * &quot;-&quot;??_ ;_ @_ 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312363967"/>
        <c:crosses val="autoZero"/>
        <c:crossBetween val="between"/>
      </c:valAx>
      <c:spPr>
        <a:noFill/>
        <a:ln>
          <a:solidFill>
            <a:srgbClr val="92D050"/>
          </a:solidFill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rgbClr val="FFC000"/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/>
              <a:t>Pago</a:t>
            </a:r>
            <a:r>
              <a:rPr lang="es-PE" baseline="0"/>
              <a:t>: Personal Seguridad, Limpieza y Jardines AVIMOC</a:t>
            </a:r>
            <a:endParaRPr lang="es-PE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plotArea>
      <c:layout/>
      <c:lineChart>
        <c:grouping val="standard"/>
        <c:varyColors val="0"/>
        <c:ser>
          <c:idx val="0"/>
          <c:order val="0"/>
          <c:tx>
            <c:v>AVIMOC</c:v>
          </c:tx>
          <c:spPr>
            <a:ln w="28575" cap="rnd">
              <a:solidFill>
                <a:schemeClr val="accent1"/>
              </a:solidFill>
              <a:round/>
            </a:ln>
            <a:effectLst/>
          </c:spPr>
          <c:marker>
            <c:symbol val="none"/>
          </c:marker>
          <c:cat>
            <c:numRef>
              <c:f>Seguridad!$A$3:$A$14</c:f>
              <c:numCache>
                <c:formatCode>mmm\-yy</c:formatCode>
                <c:ptCount val="12"/>
                <c:pt idx="0">
                  <c:v>46023</c:v>
                </c:pt>
                <c:pt idx="1">
                  <c:v>46054</c:v>
                </c:pt>
                <c:pt idx="2">
                  <c:v>46082</c:v>
                </c:pt>
                <c:pt idx="3">
                  <c:v>46113</c:v>
                </c:pt>
                <c:pt idx="4">
                  <c:v>46143</c:v>
                </c:pt>
                <c:pt idx="5">
                  <c:v>46174</c:v>
                </c:pt>
                <c:pt idx="6">
                  <c:v>46204</c:v>
                </c:pt>
                <c:pt idx="7">
                  <c:v>46235</c:v>
                </c:pt>
                <c:pt idx="8">
                  <c:v>46266</c:v>
                </c:pt>
                <c:pt idx="9">
                  <c:v>46296</c:v>
                </c:pt>
                <c:pt idx="10">
                  <c:v>46327</c:v>
                </c:pt>
                <c:pt idx="11">
                  <c:v>46357</c:v>
                </c:pt>
              </c:numCache>
            </c:numRef>
          </c:cat>
          <c:val>
            <c:numRef>
              <c:f>Seguridad!$B$3:$B$14</c:f>
              <c:numCache>
                <c:formatCode>_("S/"* #,##0.00_);_("S/"* \(#,##0.00\);_("S/"* "-"??_);_(@_)</c:formatCode>
                <c:ptCount val="12"/>
                <c:pt idx="0">
                  <c:v>39351.879999999997</c:v>
                </c:pt>
                <c:pt idx="1">
                  <c:v>33844.269999999997</c:v>
                </c:pt>
                <c:pt idx="2">
                  <c:v>32295.5</c:v>
                </c:pt>
                <c:pt idx="3">
                  <c:v>33996.699999999997</c:v>
                </c:pt>
                <c:pt idx="4">
                  <c:v>30940.589999999997</c:v>
                </c:pt>
                <c:pt idx="5">
                  <c:v>34859.149999999994</c:v>
                </c:pt>
                <c:pt idx="6">
                  <c:v>23697.48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0-FB6B-4B69-8491-49AAB88C7873}"/>
            </c:ext>
          </c:extLst>
        </c:ser>
        <c:ser>
          <c:idx val="1"/>
          <c:order val="1"/>
          <c:tx>
            <c:v>COMPAÑIA</c:v>
          </c:tx>
          <c:spPr>
            <a:ln w="28575" cap="rnd">
              <a:solidFill>
                <a:schemeClr val="accent2"/>
              </a:solidFill>
              <a:round/>
            </a:ln>
            <a:effectLst/>
          </c:spPr>
          <c:marker>
            <c:symbol val="none"/>
          </c:marker>
          <c:cat>
            <c:numRef>
              <c:f>Seguridad!$A$3:$A$14</c:f>
              <c:numCache>
                <c:formatCode>mmm\-yy</c:formatCode>
                <c:ptCount val="12"/>
                <c:pt idx="0">
                  <c:v>46023</c:v>
                </c:pt>
                <c:pt idx="1">
                  <c:v>46054</c:v>
                </c:pt>
                <c:pt idx="2">
                  <c:v>46082</c:v>
                </c:pt>
                <c:pt idx="3">
                  <c:v>46113</c:v>
                </c:pt>
                <c:pt idx="4">
                  <c:v>46143</c:v>
                </c:pt>
                <c:pt idx="5">
                  <c:v>46174</c:v>
                </c:pt>
                <c:pt idx="6">
                  <c:v>46204</c:v>
                </c:pt>
                <c:pt idx="7">
                  <c:v>46235</c:v>
                </c:pt>
                <c:pt idx="8">
                  <c:v>46266</c:v>
                </c:pt>
                <c:pt idx="9">
                  <c:v>46296</c:v>
                </c:pt>
                <c:pt idx="10">
                  <c:v>46327</c:v>
                </c:pt>
                <c:pt idx="11">
                  <c:v>46357</c:v>
                </c:pt>
              </c:numCache>
            </c:numRef>
          </c:cat>
          <c:val>
            <c:numRef>
              <c:f>Seguridad!$C$3:$C$14</c:f>
              <c:numCache>
                <c:formatCode>_("S/"* #,##0.00_);_("S/"* \(#,##0.00\);_("S/"* "-"??_);_(@_)</c:formatCode>
                <c:ptCount val="12"/>
                <c:pt idx="0">
                  <c:v>45000</c:v>
                </c:pt>
                <c:pt idx="1">
                  <c:v>45000</c:v>
                </c:pt>
                <c:pt idx="2">
                  <c:v>45000</c:v>
                </c:pt>
                <c:pt idx="3">
                  <c:v>45000</c:v>
                </c:pt>
                <c:pt idx="4">
                  <c:v>45000</c:v>
                </c:pt>
                <c:pt idx="5">
                  <c:v>45000</c:v>
                </c:pt>
                <c:pt idx="6">
                  <c:v>45000</c:v>
                </c:pt>
                <c:pt idx="7">
                  <c:v>45000</c:v>
                </c:pt>
                <c:pt idx="8">
                  <c:v>45000</c:v>
                </c:pt>
                <c:pt idx="9">
                  <c:v>45000</c:v>
                </c:pt>
                <c:pt idx="10">
                  <c:v>45000</c:v>
                </c:pt>
                <c:pt idx="11">
                  <c:v>45000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1-FB6B-4B69-8491-49AAB88C7873}"/>
            </c:ext>
          </c:extLst>
        </c:ser>
        <c:ser>
          <c:idx val="2"/>
          <c:order val="2"/>
          <c:tx>
            <c:v>SALDO</c:v>
          </c:tx>
          <c:spPr>
            <a:ln w="28575" cap="rnd">
              <a:solidFill>
                <a:schemeClr val="accent3"/>
              </a:solidFill>
              <a:round/>
            </a:ln>
            <a:effectLst/>
          </c:spPr>
          <c:marker>
            <c:symbol val="none"/>
          </c:marker>
          <c:cat>
            <c:numRef>
              <c:f>Seguridad!$A$3:$A$14</c:f>
              <c:numCache>
                <c:formatCode>mmm\-yy</c:formatCode>
                <c:ptCount val="12"/>
                <c:pt idx="0">
                  <c:v>46023</c:v>
                </c:pt>
                <c:pt idx="1">
                  <c:v>46054</c:v>
                </c:pt>
                <c:pt idx="2">
                  <c:v>46082</c:v>
                </c:pt>
                <c:pt idx="3">
                  <c:v>46113</c:v>
                </c:pt>
                <c:pt idx="4">
                  <c:v>46143</c:v>
                </c:pt>
                <c:pt idx="5">
                  <c:v>46174</c:v>
                </c:pt>
                <c:pt idx="6">
                  <c:v>46204</c:v>
                </c:pt>
                <c:pt idx="7">
                  <c:v>46235</c:v>
                </c:pt>
                <c:pt idx="8">
                  <c:v>46266</c:v>
                </c:pt>
                <c:pt idx="9">
                  <c:v>46296</c:v>
                </c:pt>
                <c:pt idx="10">
                  <c:v>46327</c:v>
                </c:pt>
                <c:pt idx="11">
                  <c:v>46357</c:v>
                </c:pt>
              </c:numCache>
            </c:numRef>
          </c:cat>
          <c:val>
            <c:numRef>
              <c:f>Seguridad!$D$3:$D$14</c:f>
              <c:numCache>
                <c:formatCode>_("S/"* #,##0.00_);_("S/"* \(#,##0.00\);_("S/"* "-"??_);_(@_)</c:formatCode>
                <c:ptCount val="12"/>
                <c:pt idx="0">
                  <c:v>5648.1200000000026</c:v>
                </c:pt>
                <c:pt idx="1">
                  <c:v>11155.730000000003</c:v>
                </c:pt>
                <c:pt idx="2">
                  <c:v>12704.5</c:v>
                </c:pt>
                <c:pt idx="3">
                  <c:v>11003.300000000003</c:v>
                </c:pt>
                <c:pt idx="4">
                  <c:v>14059.410000000003</c:v>
                </c:pt>
                <c:pt idx="5">
                  <c:v>0</c:v>
                </c:pt>
                <c:pt idx="6">
                  <c:v>0</c:v>
                </c:pt>
                <c:pt idx="7">
                  <c:v>0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  <c:pt idx="11">
                  <c:v>0</c:v>
                </c:pt>
              </c:numCache>
            </c:numRef>
          </c:val>
          <c:smooth val="0"/>
          <c:extLst>
            <c:ext xmlns:c16="http://schemas.microsoft.com/office/drawing/2014/chart" uri="{C3380CC4-5D6E-409C-BE32-E72D297353CC}">
              <c16:uniqueId val="{00000002-FB6B-4B69-8491-49AAB88C787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smooth val="0"/>
        <c:axId val="1285203920"/>
        <c:axId val="1285202672"/>
      </c:lineChart>
      <c:dateAx>
        <c:axId val="1285203920"/>
        <c:scaling>
          <c:orientation val="minMax"/>
        </c:scaling>
        <c:delete val="0"/>
        <c:axPos val="b"/>
        <c:numFmt formatCode="mmm\-yy" sourceLinked="1"/>
        <c:majorTickMark val="out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285202672"/>
        <c:crosses val="autoZero"/>
        <c:auto val="1"/>
        <c:lblOffset val="100"/>
        <c:baseTimeUnit val="months"/>
      </c:dateAx>
      <c:valAx>
        <c:axId val="1285202672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&quot;S/&quot;* #,##0.00_);_(&quot;S/&quot;* \(#,##0.00\);_(&quot;S/&quot;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1285203920"/>
        <c:crosses val="autoZero"/>
        <c:crossBetween val="between"/>
        <c:majorUnit val="5000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ln>
                  <a:noFill/>
                </a:ln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s-E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600" b="1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s-PE"/>
              <a:t>Ascensores Condominio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600" b="1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s-PE"/>
        </a:p>
      </c:txPr>
    </c:title>
    <c:autoTitleDeleted val="0"/>
    <c:view3D>
      <c:rotX val="10"/>
      <c:rotY val="10"/>
      <c:depthPercent val="100"/>
      <c:rAngAx val="1"/>
    </c:view3D>
    <c:floor>
      <c:thickness val="0"/>
      <c:spPr>
        <a:noFill/>
        <a:ln>
          <a:noFill/>
        </a:ln>
        <a:effectLst/>
        <a:sp3d/>
      </c:spPr>
    </c:floor>
    <c:sideWall>
      <c:thickness val="0"/>
      <c:spPr>
        <a:noFill/>
        <a:ln>
          <a:noFill/>
        </a:ln>
        <a:effectLst/>
        <a:sp3d/>
      </c:spPr>
    </c:sideWall>
    <c:backWall>
      <c:thickness val="0"/>
      <c:spPr>
        <a:noFill/>
        <a:ln>
          <a:noFill/>
        </a:ln>
        <a:effectLst/>
        <a:sp3d/>
      </c:spPr>
    </c:backWall>
    <c:plotArea>
      <c:layout>
        <c:manualLayout>
          <c:layoutTarget val="inner"/>
          <c:xMode val="edge"/>
          <c:yMode val="edge"/>
          <c:x val="0.10857279649043393"/>
          <c:y val="0.18349086257309941"/>
          <c:w val="0.88143968711863607"/>
          <c:h val="0.61140314327485379"/>
        </c:manualLayout>
      </c:layout>
      <c:bar3DChart>
        <c:barDir val="col"/>
        <c:grouping val="clustered"/>
        <c:varyColors val="0"/>
        <c:ser>
          <c:idx val="0"/>
          <c:order val="0"/>
          <c:tx>
            <c:v>2023</c:v>
          </c:tx>
          <c:spPr>
            <a:gradFill rotWithShape="1">
              <a:gsLst>
                <a:gs pos="0">
                  <a:schemeClr val="accent1">
                    <a:satMod val="103000"/>
                    <a:lumMod val="102000"/>
                    <a:tint val="94000"/>
                  </a:schemeClr>
                </a:gs>
                <a:gs pos="50000">
                  <a:schemeClr val="accent1">
                    <a:satMod val="110000"/>
                    <a:lumMod val="100000"/>
                    <a:shade val="100000"/>
                  </a:schemeClr>
                </a:gs>
                <a:gs pos="100000">
                  <a:schemeClr val="accent1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dPt>
            <c:idx val="9"/>
            <c:invertIfNegative val="0"/>
            <c:bubble3D val="0"/>
            <c:spPr>
              <a:solidFill>
                <a:schemeClr val="accent5">
                  <a:lumMod val="20000"/>
                  <a:lumOff val="80000"/>
                </a:schemeClr>
              </a:solidFill>
              <a:ln>
                <a:noFill/>
              </a:ln>
              <a:effectLst>
                <a:outerShdw blurRad="57150" dist="19050" dir="5400000" algn="ctr" rotWithShape="0">
                  <a:srgbClr val="000000">
                    <a:alpha val="63000"/>
                  </a:srgbClr>
                </a:outerShdw>
              </a:effectLst>
              <a:sp3d/>
            </c:spPr>
            <c:extLst>
              <c:ext xmlns:c16="http://schemas.microsoft.com/office/drawing/2014/chart" uri="{C3380CC4-5D6E-409C-BE32-E72D297353CC}">
                <c16:uniqueId val="{00000000-32B7-4E21-8077-8305B3204705}"/>
              </c:ext>
            </c:extLst>
          </c:dPt>
          <c:cat>
            <c:strRef>
              <c:f>'ASBAU-THYSENKRUPP'!$E$133:$E$142</c:f>
              <c:strCache>
                <c:ptCount val="10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Repuest</c:v>
                </c:pt>
              </c:strCache>
            </c:strRef>
          </c:cat>
          <c:val>
            <c:numRef>
              <c:f>'ASBAU-THYSENKRUPP'!$F$133:$F$142</c:f>
              <c:numCache>
                <c:formatCode>_(* #,##0.00_);_(* \(#,##0.00\);_(* "-"??_);_(@_)</c:formatCode>
                <c:ptCount val="10"/>
                <c:pt idx="0">
                  <c:v>0</c:v>
                </c:pt>
                <c:pt idx="1">
                  <c:v>4344.3500000000004</c:v>
                </c:pt>
                <c:pt idx="2">
                  <c:v>1076.1600000000001</c:v>
                </c:pt>
                <c:pt idx="3">
                  <c:v>0</c:v>
                </c:pt>
                <c:pt idx="4">
                  <c:v>1439.6</c:v>
                </c:pt>
                <c:pt idx="5">
                  <c:v>0</c:v>
                </c:pt>
                <c:pt idx="6">
                  <c:v>1088.7</c:v>
                </c:pt>
                <c:pt idx="7">
                  <c:v>0</c:v>
                </c:pt>
                <c:pt idx="8">
                  <c:v>1165.25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7BBF-43C9-B70C-194D8EFE969B}"/>
            </c:ext>
          </c:extLst>
        </c:ser>
        <c:ser>
          <c:idx val="1"/>
          <c:order val="1"/>
          <c:tx>
            <c:v>2024</c:v>
          </c:tx>
          <c:spPr>
            <a:gradFill rotWithShape="1">
              <a:gsLst>
                <a:gs pos="0">
                  <a:schemeClr val="accent2">
                    <a:satMod val="103000"/>
                    <a:lumMod val="102000"/>
                    <a:tint val="94000"/>
                  </a:schemeClr>
                </a:gs>
                <a:gs pos="50000">
                  <a:schemeClr val="accent2">
                    <a:satMod val="110000"/>
                    <a:lumMod val="100000"/>
                    <a:shade val="100000"/>
                  </a:schemeClr>
                </a:gs>
                <a:gs pos="100000">
                  <a:schemeClr val="accent2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cat>
            <c:strRef>
              <c:f>'ASBAU-THYSENKRUPP'!$E$133:$E$142</c:f>
              <c:strCache>
                <c:ptCount val="10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Repuest</c:v>
                </c:pt>
              </c:strCache>
            </c:strRef>
          </c:cat>
          <c:val>
            <c:numRef>
              <c:f>'ASBAU-THYSENKRUPP'!$G$133:$G$142</c:f>
              <c:numCache>
                <c:formatCode>_ * #,##0.00_ ;_ * \-#,##0.00_ ;_ * "-"??_ ;_ @_ </c:formatCode>
                <c:ptCount val="10"/>
                <c:pt idx="0">
                  <c:v>11325.63</c:v>
                </c:pt>
                <c:pt idx="1">
                  <c:v>2028.89</c:v>
                </c:pt>
                <c:pt idx="2">
                  <c:v>4948.8900000000003</c:v>
                </c:pt>
                <c:pt idx="3">
                  <c:v>2028.89</c:v>
                </c:pt>
                <c:pt idx="4">
                  <c:v>2028.89</c:v>
                </c:pt>
                <c:pt idx="5">
                  <c:v>2028.89</c:v>
                </c:pt>
                <c:pt idx="6">
                  <c:v>2028.89</c:v>
                </c:pt>
                <c:pt idx="7">
                  <c:v>2028.89</c:v>
                </c:pt>
                <c:pt idx="8">
                  <c:v>3159.9700000000003</c:v>
                </c:pt>
                <c:pt idx="9">
                  <c:v>6629.75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CC60-464A-8D0F-54BA94CF826F}"/>
            </c:ext>
          </c:extLst>
        </c:ser>
        <c:ser>
          <c:idx val="2"/>
          <c:order val="2"/>
          <c:tx>
            <c:v>2025</c:v>
          </c:tx>
          <c:spPr>
            <a:gradFill rotWithShape="1">
              <a:gsLst>
                <a:gs pos="0">
                  <a:schemeClr val="accent3">
                    <a:satMod val="103000"/>
                    <a:lumMod val="102000"/>
                    <a:tint val="94000"/>
                  </a:schemeClr>
                </a:gs>
                <a:gs pos="50000">
                  <a:schemeClr val="accent3">
                    <a:satMod val="110000"/>
                    <a:lumMod val="100000"/>
                    <a:shade val="100000"/>
                  </a:schemeClr>
                </a:gs>
                <a:gs pos="100000">
                  <a:schemeClr val="accent3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cat>
            <c:strRef>
              <c:f>'ASBAU-THYSENKRUPP'!$E$133:$E$142</c:f>
              <c:strCache>
                <c:ptCount val="10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Repuest</c:v>
                </c:pt>
              </c:strCache>
            </c:strRef>
          </c:cat>
          <c:val>
            <c:numRef>
              <c:f>'ASBAU-THYSENKRUPP'!$H$133:$H$142</c:f>
              <c:numCache>
                <c:formatCode>_ * #,##0.00_ ;_ * \-#,##0.00_ ;_ * "-"??_ ;_ @_ </c:formatCode>
                <c:ptCount val="10"/>
                <c:pt idx="0">
                  <c:v>203.02</c:v>
                </c:pt>
                <c:pt idx="1">
                  <c:v>7746.93</c:v>
                </c:pt>
                <c:pt idx="2">
                  <c:v>2283.02</c:v>
                </c:pt>
                <c:pt idx="3">
                  <c:v>203.02</c:v>
                </c:pt>
                <c:pt idx="4">
                  <c:v>8166.0400000000009</c:v>
                </c:pt>
                <c:pt idx="5">
                  <c:v>203.02</c:v>
                </c:pt>
                <c:pt idx="6">
                  <c:v>203.02</c:v>
                </c:pt>
                <c:pt idx="7">
                  <c:v>203.02</c:v>
                </c:pt>
                <c:pt idx="8">
                  <c:v>11500.19</c:v>
                </c:pt>
                <c:pt idx="9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0A08-44A4-A9E3-B2B137547FA5}"/>
            </c:ext>
          </c:extLst>
        </c:ser>
        <c:ser>
          <c:idx val="3"/>
          <c:order val="3"/>
          <c:tx>
            <c:v>2026</c:v>
          </c:tx>
          <c:spPr>
            <a:gradFill rotWithShape="1">
              <a:gsLst>
                <a:gs pos="0">
                  <a:schemeClr val="accent4">
                    <a:satMod val="103000"/>
                    <a:lumMod val="102000"/>
                    <a:tint val="94000"/>
                  </a:schemeClr>
                </a:gs>
                <a:gs pos="50000">
                  <a:schemeClr val="accent4">
                    <a:satMod val="110000"/>
                    <a:lumMod val="100000"/>
                    <a:shade val="100000"/>
                  </a:schemeClr>
                </a:gs>
                <a:gs pos="100000">
                  <a:schemeClr val="accent4">
                    <a:lumMod val="99000"/>
                    <a:satMod val="120000"/>
                    <a:shade val="78000"/>
                  </a:schemeClr>
                </a:gs>
              </a:gsLst>
              <a:lin ang="5400000" scaled="0"/>
            </a:gradFill>
            <a:ln>
              <a:noFill/>
            </a:ln>
            <a:effectLst>
              <a:outerShdw blurRad="57150" dist="19050" dir="5400000" algn="ctr" rotWithShape="0">
                <a:srgbClr val="000000">
                  <a:alpha val="63000"/>
                </a:srgbClr>
              </a:outerShdw>
            </a:effectLst>
            <a:sp3d/>
          </c:spPr>
          <c:invertIfNegative val="0"/>
          <c:cat>
            <c:strRef>
              <c:f>'ASBAU-THYSENKRUPP'!$E$133:$E$142</c:f>
              <c:strCache>
                <c:ptCount val="10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D</c:v>
                </c:pt>
                <c:pt idx="4">
                  <c:v>E</c:v>
                </c:pt>
                <c:pt idx="5">
                  <c:v>F</c:v>
                </c:pt>
                <c:pt idx="6">
                  <c:v>G</c:v>
                </c:pt>
                <c:pt idx="7">
                  <c:v>H</c:v>
                </c:pt>
                <c:pt idx="8">
                  <c:v>I</c:v>
                </c:pt>
                <c:pt idx="9">
                  <c:v>Repuest</c:v>
                </c:pt>
              </c:strCache>
            </c:strRef>
          </c:cat>
          <c:val>
            <c:numRef>
              <c:f>'ASBAU-THYSENKRUPP'!$I$133:$I$142</c:f>
              <c:numCache>
                <c:formatCode>General</c:formatCode>
                <c:ptCount val="10"/>
              </c:numCache>
            </c:numRef>
          </c:val>
          <c:extLst>
            <c:ext xmlns:c16="http://schemas.microsoft.com/office/drawing/2014/chart" uri="{C3380CC4-5D6E-409C-BE32-E72D297353CC}">
              <c16:uniqueId val="{00000002-4969-4BBF-AD7E-E5F06686A92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shape val="box"/>
        <c:axId val="435414672"/>
        <c:axId val="435432560"/>
        <c:axId val="0"/>
      </c:bar3DChart>
      <c:catAx>
        <c:axId val="435414672"/>
        <c:scaling>
          <c:orientation val="minMax"/>
        </c:scaling>
        <c:delete val="0"/>
        <c:axPos val="b"/>
        <c:numFmt formatCode="General" sourceLinked="1"/>
        <c:majorTickMark val="none"/>
        <c:minorTickMark val="none"/>
        <c:tickLblPos val="nextTo"/>
        <c:spPr>
          <a:noFill/>
          <a:ln w="12700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35432560"/>
        <c:crosses val="autoZero"/>
        <c:auto val="1"/>
        <c:lblAlgn val="ctr"/>
        <c:lblOffset val="100"/>
        <c:noMultiLvlLbl val="0"/>
      </c:catAx>
      <c:valAx>
        <c:axId val="435432560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_(* #,##0.00_);_(* \(#,##0.00\);_(* &quot;-&quot;??_);_(@_)" sourceLinked="1"/>
        <c:majorTickMark val="none"/>
        <c:minorTickMark val="none"/>
        <c:tickLblPos val="nextTo"/>
        <c:spPr>
          <a:noFill/>
          <a:ln>
            <a:noFill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  <c:crossAx val="435414672"/>
        <c:crosses val="autoZero"/>
        <c:crossBetween val="between"/>
      </c:valAx>
      <c:dTable>
        <c:showHorzBorder val="1"/>
        <c:showVertBorder val="1"/>
        <c:showOutline val="1"/>
        <c:showKeys val="1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0" spcFirstLastPara="1" vertOverflow="ellipsis" vert="horz" wrap="square" anchor="ctr" anchorCtr="1"/>
          <a:lstStyle/>
          <a:p>
            <a:pPr rtl="0"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s-PE"/>
          </a:p>
        </c:txPr>
      </c:dTable>
      <c:spPr>
        <a:noFill/>
        <a:ln>
          <a:noFill/>
        </a:ln>
        <a:effectLst/>
      </c:spPr>
    </c:plotArea>
    <c:plotVisOnly val="1"/>
    <c:dispBlanksAs val="gap"/>
    <c:showDLblsOverMax val="0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</c:chart>
  <c:spPr>
    <a:solidFill>
      <a:schemeClr val="bg1"/>
    </a:solidFill>
    <a:ln w="12700" cap="flat" cmpd="sng" algn="ctr">
      <a:solidFill>
        <a:schemeClr val="tx1">
          <a:lumMod val="15000"/>
          <a:lumOff val="85000"/>
        </a:schemeClr>
      </a:solidFill>
      <a:round/>
    </a:ln>
    <a:effectLst>
      <a:softEdge rad="0"/>
    </a:effectLst>
    <a:scene3d>
      <a:camera prst="orthographicFront"/>
      <a:lightRig rig="threePt" dir="t"/>
    </a:scene3d>
    <a:sp3d>
      <a:bevelB w="6350"/>
    </a:sp3d>
  </c:spPr>
  <c:txPr>
    <a:bodyPr/>
    <a:lstStyle/>
    <a:p>
      <a:pPr>
        <a:defRPr/>
      </a:pPr>
      <a:endParaRPr lang="es-PE"/>
    </a:p>
  </c:txPr>
  <c:printSettings>
    <c:headerFooter/>
    <c:pageMargins b="0.75" l="0.7" r="0.7" t="0.75" header="0.3" footer="0.3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withinLinear" id="15">
  <a:schemeClr val="accent2"/>
</cs:colorStyle>
</file>

<file path=xl/charts/colors3.xml><?xml version="1.0" encoding="utf-8"?>
<cs:colorStyle xmlns:cs="http://schemas.microsoft.com/office/drawing/2012/chartStyle" xmlns:a="http://schemas.openxmlformats.org/drawingml/2006/main" meth="withinLinear" id="19">
  <a:schemeClr val="accent6"/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5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6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7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8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9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5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6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7.xml><?xml version="1.0" encoding="utf-8"?>
<cs:chartStyle xmlns:cs="http://schemas.microsoft.com/office/drawing/2012/chartStyle" xmlns:a="http://schemas.openxmlformats.org/drawingml/2006/main" id="22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>
  <cs:dataPoint3D>
    <cs:lnRef idx="0"/>
    <cs:fillRef idx="1">
      <cs:styleClr val="auto"/>
    </cs:fillRef>
    <cs:effectRef idx="0"/>
    <cs:fontRef idx="minor">
      <a:schemeClr val="tx1"/>
    </cs:fontRef>
    <cs:spPr>
      <a:solidFill>
        <a:schemeClr val="phClr"/>
      </a:solidFill>
    </cs:spPr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solidFill>
        <a:schemeClr val="phClr"/>
      </a:solidFill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8.xml><?xml version="1.0" encoding="utf-8"?>
<cs:chartStyle xmlns:cs="http://schemas.microsoft.com/office/drawing/2012/chartStyle" xmlns:a="http://schemas.openxmlformats.org/drawingml/2006/main" id="34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charts/style9.xml><?xml version="1.0" encoding="utf-8"?>
<cs:chartStyle xmlns:cs="http://schemas.microsoft.com/office/drawing/2012/chartStyle" xmlns:a="http://schemas.openxmlformats.org/drawingml/2006/main" id="342">
  <cs:axisTitle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2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3">
      <cs:styleClr val="auto"/>
    </cs:fillRef>
    <cs:effectRef idx="3"/>
    <cs:fontRef idx="minor">
      <a:schemeClr val="tx1"/>
    </cs:fontRef>
  </cs:dataPoint>
  <cs:dataPoint3D>
    <cs:lnRef idx="0"/>
    <cs:fillRef idx="3">
      <cs:styleClr val="auto"/>
    </cs:fillRef>
    <cs:effectRef idx="3"/>
    <cs:fontRef idx="minor">
      <a:schemeClr val="tx1"/>
    </cs:fontRef>
  </cs:dataPoint3D>
  <cs:dataPointLine>
    <cs:lnRef idx="0">
      <cs:styleClr val="auto"/>
    </cs:lnRef>
    <cs:fillRef idx="3"/>
    <cs:effectRef idx="3"/>
    <cs:fontRef idx="minor">
      <a:schemeClr val="tx1"/>
    </cs:fontRef>
    <cs:spPr>
      <a:ln w="3492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3">
      <cs:styleClr val="auto"/>
    </cs:fillRef>
    <cs:effectRef idx="3"/>
    <cs:fontRef idx="minor">
      <a:schemeClr val="tx1"/>
    </cs:fontRef>
    <cs:spPr>
      <a:ln w="9525">
        <a:solidFill>
          <a:schemeClr val="phClr"/>
        </a:solidFill>
        <a:round/>
      </a:ln>
    </cs:spPr>
  </cs:dataPointMarker>
  <cs:dataPointMarkerLayout symbol="circle" size="6"/>
  <cs:dataPointWireframe>
    <cs:lnRef idx="0">
      <cs:styleClr val="auto"/>
    </cs:lnRef>
    <cs:fillRef idx="3"/>
    <cs:effectRef idx="3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dk1"/>
    </cs:fontRef>
    <cs:spPr>
      <a:solidFill>
        <a:schemeClr val="dk1">
          <a:lumMod val="65000"/>
          <a:lumOff val="35000"/>
        </a:schemeClr>
      </a:solidFill>
      <a:ln w="9525">
        <a:solidFill>
          <a:schemeClr val="tx1">
            <a:lumMod val="65000"/>
            <a:lumOff val="35000"/>
          </a:schemeClr>
        </a:solidFill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lt1"/>
    </cs:fontRef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75000"/>
            <a:lumOff val="25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>
    <cs:lnRef idx="0"/>
    <cs:fillRef idx="0"/>
    <cs:effectRef idx="0"/>
    <cs:fontRef idx="minor">
      <a:schemeClr val="lt1"/>
    </cs:fontRef>
  </cs:plotArea>
  <cs:plotArea3D>
    <cs:lnRef idx="0"/>
    <cs:fillRef idx="0"/>
    <cs:effectRef idx="0"/>
    <cs:fontRef idx="minor">
      <a:schemeClr val="lt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spPr>
      <a:ln w="12700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600" b="1" kern="1200" baseline="0"/>
  </cs:title>
  <cs:trendline>
    <cs:lnRef idx="0">
      <cs:styleClr val="auto"/>
    </cs:lnRef>
    <cs:fillRef idx="0"/>
    <cs:effectRef idx="0"/>
    <cs:fontRef idx="minor">
      <a:schemeClr val="lt1"/>
    </cs:fontRef>
    <cs:spPr>
      <a:ln w="19050" cap="rnd">
        <a:solidFill>
          <a:schemeClr val="phClr"/>
        </a:solidFill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dk1"/>
    </cs:fontRef>
    <cs:spPr>
      <a:solidFill>
        <a:schemeClr val="lt1"/>
      </a:solidFill>
      <a:ln w="9525">
        <a:solidFill>
          <a:schemeClr val="tx1">
            <a:lumMod val="15000"/>
            <a:lumOff val="85000"/>
          </a:schemeClr>
        </a:solidFill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lt1"/>
    </cs:fontRef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image" Target="../media/image1.png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5" Type="http://schemas.openxmlformats.org/officeDocument/2006/relationships/chart" Target="../charts/chart5.xml"/><Relationship Id="rId4" Type="http://schemas.openxmlformats.org/officeDocument/2006/relationships/chart" Target="../charts/chart4.xml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8.xml"/></Relationships>
</file>

<file path=xl/drawings/_rels/drawing3.xml.rels><?xml version="1.0" encoding="UTF-8" standalone="yes"?>
<Relationships xmlns="http://schemas.openxmlformats.org/package/2006/relationships"><Relationship Id="rId2" Type="http://schemas.openxmlformats.org/officeDocument/2006/relationships/chart" Target="../charts/chart10.xml"/><Relationship Id="rId1" Type="http://schemas.openxmlformats.org/officeDocument/2006/relationships/chart" Target="../charts/chart9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389469</xdr:colOff>
      <xdr:row>19</xdr:row>
      <xdr:rowOff>2117</xdr:rowOff>
    </xdr:from>
    <xdr:to>
      <xdr:col>9</xdr:col>
      <xdr:colOff>385764</xdr:colOff>
      <xdr:row>34</xdr:row>
      <xdr:rowOff>52387</xdr:rowOff>
    </xdr:to>
    <xdr:graphicFrame macro="">
      <xdr:nvGraphicFramePr>
        <xdr:cNvPr id="5" name="4 Gráfico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2</xdr:col>
      <xdr:colOff>218514</xdr:colOff>
      <xdr:row>41</xdr:row>
      <xdr:rowOff>59953</xdr:rowOff>
    </xdr:from>
    <xdr:to>
      <xdr:col>11</xdr:col>
      <xdr:colOff>106456</xdr:colOff>
      <xdr:row>57</xdr:row>
      <xdr:rowOff>113741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B86C595F-4522-7F5D-C625-5B0ACFECA771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2</xdr:col>
      <xdr:colOff>229721</xdr:colOff>
      <xdr:row>58</xdr:row>
      <xdr:rowOff>123265</xdr:rowOff>
    </xdr:from>
    <xdr:to>
      <xdr:col>11</xdr:col>
      <xdr:colOff>117663</xdr:colOff>
      <xdr:row>75</xdr:row>
      <xdr:rowOff>8965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4EBFC62E-5A30-4102-B122-4A47F6634B1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2</xdr:col>
      <xdr:colOff>246529</xdr:colOff>
      <xdr:row>76</xdr:row>
      <xdr:rowOff>56029</xdr:rowOff>
    </xdr:from>
    <xdr:to>
      <xdr:col>11</xdr:col>
      <xdr:colOff>134471</xdr:colOff>
      <xdr:row>92</xdr:row>
      <xdr:rowOff>109818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1462333A-396F-49BD-B786-E9C9B79BB4FD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2</xdr:col>
      <xdr:colOff>263339</xdr:colOff>
      <xdr:row>94</xdr:row>
      <xdr:rowOff>11206</xdr:rowOff>
    </xdr:from>
    <xdr:to>
      <xdr:col>11</xdr:col>
      <xdr:colOff>151281</xdr:colOff>
      <xdr:row>110</xdr:row>
      <xdr:rowOff>64994</xdr:rowOff>
    </xdr:to>
    <xdr:graphicFrame macro="">
      <xdr:nvGraphicFramePr>
        <xdr:cNvPr id="7" name="Gráfico 6">
          <a:extLst>
            <a:ext uri="{FF2B5EF4-FFF2-40B4-BE49-F238E27FC236}">
              <a16:creationId xmlns:a16="http://schemas.microsoft.com/office/drawing/2014/main" id="{010D2B16-A5AB-42E3-A144-66DB5E01C7CF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2</xdr:col>
      <xdr:colOff>250731</xdr:colOff>
      <xdr:row>111</xdr:row>
      <xdr:rowOff>107296</xdr:rowOff>
    </xdr:from>
    <xdr:to>
      <xdr:col>11</xdr:col>
      <xdr:colOff>138673</xdr:colOff>
      <xdr:row>127</xdr:row>
      <xdr:rowOff>161084</xdr:rowOff>
    </xdr:to>
    <xdr:graphicFrame macro="">
      <xdr:nvGraphicFramePr>
        <xdr:cNvPr id="8" name="Gráfico 7">
          <a:extLst>
            <a:ext uri="{FF2B5EF4-FFF2-40B4-BE49-F238E27FC236}">
              <a16:creationId xmlns:a16="http://schemas.microsoft.com/office/drawing/2014/main" id="{652BD8F0-8A32-4D01-AF4A-69000E50EC9E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2</xdr:col>
      <xdr:colOff>233362</xdr:colOff>
      <xdr:row>131</xdr:row>
      <xdr:rowOff>14287</xdr:rowOff>
    </xdr:from>
    <xdr:to>
      <xdr:col>11</xdr:col>
      <xdr:colOff>121304</xdr:colOff>
      <xdr:row>147</xdr:row>
      <xdr:rowOff>68075</xdr:rowOff>
    </xdr:to>
    <xdr:graphicFrame macro="">
      <xdr:nvGraphicFramePr>
        <xdr:cNvPr id="10" name="Gráfico 9">
          <a:extLst>
            <a:ext uri="{FF2B5EF4-FFF2-40B4-BE49-F238E27FC236}">
              <a16:creationId xmlns:a16="http://schemas.microsoft.com/office/drawing/2014/main" id="{30C350C3-E534-49D7-B22C-0943EFF164B8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 editAs="oneCell">
    <xdr:from>
      <xdr:col>2</xdr:col>
      <xdr:colOff>200024</xdr:colOff>
      <xdr:row>18</xdr:row>
      <xdr:rowOff>100923</xdr:rowOff>
    </xdr:from>
    <xdr:to>
      <xdr:col>3</xdr:col>
      <xdr:colOff>96303</xdr:colOff>
      <xdr:row>23</xdr:row>
      <xdr:rowOff>95251</xdr:rowOff>
    </xdr:to>
    <xdr:pic>
      <xdr:nvPicPr>
        <xdr:cNvPr id="12" name="Imagen 11">
          <a:extLst>
            <a:ext uri="{FF2B5EF4-FFF2-40B4-BE49-F238E27FC236}">
              <a16:creationId xmlns:a16="http://schemas.microsoft.com/office/drawing/2014/main" id="{67DB04F0-9C25-0BA6-BF24-10E207C4EFD6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8"/>
        <a:stretch>
          <a:fillRect/>
        </a:stretch>
      </xdr:blipFill>
      <xdr:spPr>
        <a:xfrm>
          <a:off x="1676399" y="3425148"/>
          <a:ext cx="867829" cy="851578"/>
        </a:xfrm>
        <a:prstGeom prst="rect">
          <a:avLst/>
        </a:prstGeom>
        <a:effectLst>
          <a:outerShdw blurRad="50800" dist="50800" dir="5400000" algn="ctr" rotWithShape="0">
            <a:srgbClr val="000000">
              <a:alpha val="0"/>
            </a:srgbClr>
          </a:outerShdw>
        </a:effectLst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twoCellAnchor>
    <xdr:from>
      <xdr:col>4</xdr:col>
      <xdr:colOff>95249</xdr:colOff>
      <xdr:row>1</xdr:row>
      <xdr:rowOff>11904</xdr:rowOff>
    </xdr:from>
    <xdr:to>
      <xdr:col>14</xdr:col>
      <xdr:colOff>347662</xdr:colOff>
      <xdr:row>23</xdr:row>
      <xdr:rowOff>0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AEA70746-5681-F286-76F5-10EFCDCD3AAC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</xdr:wsDr>
</file>

<file path=xl/drawings/drawing3.xml><?xml version="1.0" encoding="utf-8"?>
<xdr:wsDr xmlns:xdr="http://schemas.openxmlformats.org/drawingml/2006/spreadsheetDrawing" xmlns:a="http://schemas.openxmlformats.org/drawingml/2006/main">
  <xdr:twoCellAnchor>
    <xdr:from>
      <xdr:col>3</xdr:col>
      <xdr:colOff>271463</xdr:colOff>
      <xdr:row>143</xdr:row>
      <xdr:rowOff>107154</xdr:rowOff>
    </xdr:from>
    <xdr:to>
      <xdr:col>11</xdr:col>
      <xdr:colOff>204787</xdr:colOff>
      <xdr:row>158</xdr:row>
      <xdr:rowOff>95192</xdr:rowOff>
    </xdr:to>
    <xdr:graphicFrame macro="">
      <xdr:nvGraphicFramePr>
        <xdr:cNvPr id="3" name="Gráfico 2">
          <a:extLst>
            <a:ext uri="{FF2B5EF4-FFF2-40B4-BE49-F238E27FC236}">
              <a16:creationId xmlns:a16="http://schemas.microsoft.com/office/drawing/2014/main" id="{B9CBB05A-C9A5-4714-D33D-471C06895DAE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xdr:twoCellAnchor>
    <xdr:from>
      <xdr:col>3</xdr:col>
      <xdr:colOff>266700</xdr:colOff>
      <xdr:row>159</xdr:row>
      <xdr:rowOff>92866</xdr:rowOff>
    </xdr:from>
    <xdr:to>
      <xdr:col>11</xdr:col>
      <xdr:colOff>209550</xdr:colOff>
      <xdr:row>170</xdr:row>
      <xdr:rowOff>157163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86A6869A-676B-5550-B9C7-96DED43A55DB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E:\2026%20JPMC\01%20CUOTA%20MANTTO%202026.xlsx" TargetMode="External"/><Relationship Id="rId1" Type="http://schemas.openxmlformats.org/officeDocument/2006/relationships/externalLinkPath" Target="01%20CUOTA%20MANTTO%202026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uota Mes"/>
      <sheetName val="Pago Cuota MC 2026"/>
      <sheetName val="Cuota-Pago=Saldo"/>
      <sheetName val="Ene 26"/>
      <sheetName val="Feb 26"/>
      <sheetName val="Mar 26"/>
      <sheetName val="Recibo CM-JP"/>
      <sheetName val="Abr 26"/>
      <sheetName val="May 26"/>
      <sheetName val="Jun 26"/>
      <sheetName val="Jul 26"/>
      <sheetName val="Ago 26"/>
      <sheetName val="Sep 26"/>
      <sheetName val="Oct 26"/>
      <sheetName val="Nov 26"/>
      <sheetName val="Dic 26"/>
      <sheetName val="A"/>
      <sheetName val="B"/>
      <sheetName val="C"/>
      <sheetName val="D"/>
      <sheetName val="E"/>
      <sheetName val="F"/>
      <sheetName val="G"/>
      <sheetName val="H"/>
      <sheetName val="I"/>
      <sheetName val="M3 Dpto"/>
      <sheetName val="Pago Cuota MC 2025"/>
      <sheetName val="% Dpto."/>
    </sheetNames>
    <sheetDataSet>
      <sheetData sheetId="0">
        <row r="60">
          <cell r="T60">
            <v>44</v>
          </cell>
        </row>
        <row r="62">
          <cell r="T62">
            <v>8860</v>
          </cell>
        </row>
      </sheetData>
      <sheetData sheetId="1"/>
      <sheetData sheetId="2">
        <row r="186">
          <cell r="AP186">
            <v>-98637.250277666797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4" Type="http://schemas.openxmlformats.org/officeDocument/2006/relationships/comments" Target="../comments1.xml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2.xml"/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3.xml"/><Relationship Id="rId1" Type="http://schemas.openxmlformats.org/officeDocument/2006/relationships/printerSettings" Target="../printerSettings/printerSettings15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2.xml"/><Relationship Id="rId2" Type="http://schemas.openxmlformats.org/officeDocument/2006/relationships/vmlDrawing" Target="../drawings/vmlDrawing2.vml"/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3" Type="http://schemas.openxmlformats.org/officeDocument/2006/relationships/comments" Target="../comments3.xml"/><Relationship Id="rId2" Type="http://schemas.openxmlformats.org/officeDocument/2006/relationships/vmlDrawing" Target="../drawings/vmlDrawing3.vml"/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3" Type="http://schemas.openxmlformats.org/officeDocument/2006/relationships/comments" Target="../comments4.xml"/><Relationship Id="rId2" Type="http://schemas.openxmlformats.org/officeDocument/2006/relationships/vmlDrawing" Target="../drawings/vmlDrawing4.vml"/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3" Type="http://schemas.openxmlformats.org/officeDocument/2006/relationships/comments" Target="../comments5.xml"/><Relationship Id="rId2" Type="http://schemas.openxmlformats.org/officeDocument/2006/relationships/vmlDrawing" Target="../drawings/vmlDrawing5.vml"/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3" Type="http://schemas.openxmlformats.org/officeDocument/2006/relationships/comments" Target="../comments6.xml"/><Relationship Id="rId2" Type="http://schemas.openxmlformats.org/officeDocument/2006/relationships/vmlDrawing" Target="../drawings/vmlDrawing6.vml"/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3" Type="http://schemas.openxmlformats.org/officeDocument/2006/relationships/comments" Target="../comments7.xml"/><Relationship Id="rId2" Type="http://schemas.openxmlformats.org/officeDocument/2006/relationships/vmlDrawing" Target="../drawings/vmlDrawing7.vml"/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3" Type="http://schemas.openxmlformats.org/officeDocument/2006/relationships/comments" Target="../comments8.xml"/><Relationship Id="rId2" Type="http://schemas.openxmlformats.org/officeDocument/2006/relationships/vmlDrawing" Target="../drawings/vmlDrawing8.vml"/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V133"/>
  <sheetViews>
    <sheetView showGridLines="0" tabSelected="1" zoomScaleNormal="100" workbookViewId="0">
      <selection activeCell="B16" sqref="B16"/>
    </sheetView>
  </sheetViews>
  <sheetFormatPr baseColWidth="10" defaultColWidth="11.3984375" defaultRowHeight="13.15" x14ac:dyDescent="0.35"/>
  <cols>
    <col min="1" max="1" width="5.3984375" style="28" customWidth="1"/>
    <col min="2" max="2" width="15.265625" style="28" bestFit="1" customWidth="1"/>
    <col min="3" max="6" width="13.59765625" style="28" customWidth="1"/>
    <col min="7" max="7" width="12.33203125" style="28" bestFit="1" customWidth="1"/>
    <col min="8" max="8" width="13.59765625" style="28" customWidth="1"/>
    <col min="9" max="10" width="11.33203125" style="28" bestFit="1" customWidth="1"/>
    <col min="11" max="11" width="15.86328125" style="28" bestFit="1" customWidth="1"/>
    <col min="12" max="12" width="15.59765625" style="28" customWidth="1"/>
    <col min="13" max="13" width="15.59765625" style="28" hidden="1" customWidth="1"/>
    <col min="14" max="14" width="4.73046875" style="28" customWidth="1"/>
    <col min="15" max="15" width="3.265625" style="281" customWidth="1"/>
    <col min="16" max="16" width="13.796875" style="28" bestFit="1" customWidth="1"/>
    <col min="17" max="17" width="13.73046875" style="128" bestFit="1" customWidth="1"/>
    <col min="18" max="18" width="4.796875" style="28" customWidth="1"/>
    <col min="19" max="19" width="13" style="28" bestFit="1" customWidth="1"/>
    <col min="20" max="21" width="12" style="28" bestFit="1" customWidth="1"/>
    <col min="22" max="22" width="12.59765625" style="28" customWidth="1"/>
    <col min="23" max="16384" width="11.3984375" style="28"/>
  </cols>
  <sheetData>
    <row r="1" spans="1:22" ht="23.25" customHeight="1" thickBot="1" x14ac:dyDescent="0.4">
      <c r="A1" s="44"/>
      <c r="B1" s="300" t="s">
        <v>117</v>
      </c>
      <c r="C1" s="300"/>
      <c r="D1" s="300"/>
      <c r="E1" s="300"/>
      <c r="F1" s="300"/>
      <c r="G1" s="300"/>
      <c r="H1" s="300"/>
      <c r="I1" s="300"/>
      <c r="J1" s="300"/>
      <c r="K1" s="300"/>
      <c r="L1" s="300"/>
      <c r="M1" s="300"/>
      <c r="N1" s="223"/>
      <c r="O1" s="279"/>
    </row>
    <row r="2" spans="1:22" ht="38.65" customHeight="1" thickBot="1" x14ac:dyDescent="0.4">
      <c r="A2" s="44"/>
      <c r="B2" s="173">
        <v>2026</v>
      </c>
      <c r="C2" s="129" t="s">
        <v>341</v>
      </c>
      <c r="D2" s="129" t="s">
        <v>34</v>
      </c>
      <c r="E2" s="130" t="s">
        <v>33</v>
      </c>
      <c r="F2" s="211" t="s">
        <v>111</v>
      </c>
      <c r="G2" s="211" t="s">
        <v>112</v>
      </c>
      <c r="H2" s="130" t="s">
        <v>75</v>
      </c>
      <c r="I2" s="130" t="s">
        <v>29</v>
      </c>
      <c r="J2" s="130" t="s">
        <v>43</v>
      </c>
      <c r="K2" s="130" t="s">
        <v>44</v>
      </c>
      <c r="L2" s="130" t="s">
        <v>78</v>
      </c>
      <c r="M2" s="130" t="s">
        <v>35</v>
      </c>
      <c r="N2" s="224"/>
      <c r="O2" s="279"/>
      <c r="P2" s="128" t="s">
        <v>25</v>
      </c>
      <c r="Q2" s="176"/>
      <c r="R2" s="176"/>
      <c r="S2" s="177">
        <v>180</v>
      </c>
      <c r="T2" s="239" t="s">
        <v>25</v>
      </c>
      <c r="U2" s="240">
        <v>-13174.22</v>
      </c>
      <c r="V2" s="221" t="s">
        <v>119</v>
      </c>
    </row>
    <row r="3" spans="1:22" ht="14.25" customHeight="1" x14ac:dyDescent="0.35">
      <c r="A3" s="44"/>
      <c r="B3" s="188" t="s">
        <v>16</v>
      </c>
      <c r="C3" s="189">
        <f>SUM('ENE26'!E245)</f>
        <v>39351.879999999997</v>
      </c>
      <c r="D3" s="189">
        <f>SUM('ENE26'!E246)</f>
        <v>13298.1</v>
      </c>
      <c r="E3" s="189">
        <f>SUM('ENE26'!E247)</f>
        <v>5932.9</v>
      </c>
      <c r="F3" s="189">
        <v>2446.65</v>
      </c>
      <c r="G3" s="189">
        <f>SUM('ENE26'!E248)-F3</f>
        <v>0</v>
      </c>
      <c r="H3" s="189">
        <f>SUM('ENE26'!E250)</f>
        <v>2578.1</v>
      </c>
      <c r="I3" s="189">
        <f>SUM('ENE26'!E249)</f>
        <v>0</v>
      </c>
      <c r="J3" s="189">
        <f>SUM('ENE26'!E251)</f>
        <v>89.44</v>
      </c>
      <c r="K3" s="189">
        <f t="shared" ref="K3:K14" si="0">SUM(C3:J3)</f>
        <v>63697.07</v>
      </c>
      <c r="L3" s="190">
        <f>SUM('ENE26'!E242)</f>
        <v>150350.10999999999</v>
      </c>
      <c r="M3" s="155">
        <f>SUM(-K3,L3)</f>
        <v>86653.039999999979</v>
      </c>
      <c r="O3" s="280">
        <f t="shared" ref="O3:O9" si="1">SUM(V3)</f>
        <v>10.005722222222216</v>
      </c>
      <c r="Q3" s="175" t="s">
        <v>25</v>
      </c>
      <c r="R3" s="176"/>
      <c r="S3" s="205">
        <f t="shared" ref="S3:S7" si="2">SUM(C3,E3,H3,I3,F3,J3)</f>
        <v>50398.97</v>
      </c>
      <c r="T3" s="205" cm="1">
        <f t="array" ref="T3">MMULT(290,$S$2)</f>
        <v>52200</v>
      </c>
      <c r="U3" s="216">
        <f t="shared" ref="U3:U7" si="3">SUM(T3,-S3)</f>
        <v>1801.0299999999988</v>
      </c>
      <c r="V3" s="222" cm="1">
        <f t="array" ref="V3">MMULT(U3,1/$S$2)</f>
        <v>10.005722222222216</v>
      </c>
    </row>
    <row r="4" spans="1:22" x14ac:dyDescent="0.35">
      <c r="A4" s="44"/>
      <c r="B4" s="187" t="s">
        <v>17</v>
      </c>
      <c r="C4" s="131">
        <f>SUM('FEB26'!E258)</f>
        <v>33844.269999999997</v>
      </c>
      <c r="D4" s="131">
        <f>SUM('FEB26'!E259)</f>
        <v>17336.400000000001</v>
      </c>
      <c r="E4" s="131">
        <f>SUM('FEB26'!E260)</f>
        <v>5860.5</v>
      </c>
      <c r="F4" s="210">
        <v>2446.65</v>
      </c>
      <c r="G4" s="210">
        <f>SUM('FEB26'!E261)-F4</f>
        <v>0</v>
      </c>
      <c r="H4" s="131">
        <f>SUM('FEB26'!E263)</f>
        <v>3557.0099999999998</v>
      </c>
      <c r="I4" s="131">
        <f>SUM('FEB26'!E262)</f>
        <v>64.8</v>
      </c>
      <c r="J4" s="131">
        <f>SUM('FEB26'!E264)</f>
        <v>48.649999999999991</v>
      </c>
      <c r="K4" s="131">
        <f t="shared" si="0"/>
        <v>63158.280000000006</v>
      </c>
      <c r="L4" s="131">
        <f>SUM('FEB26'!E254)</f>
        <v>73777.840000000011</v>
      </c>
      <c r="M4" s="156">
        <f t="shared" ref="M4:M14" si="4">SUM(L4,-K4)</f>
        <v>10619.560000000005</v>
      </c>
      <c r="O4" s="280">
        <f t="shared" si="1"/>
        <v>35.433999999999976</v>
      </c>
      <c r="Q4" s="175" t="s">
        <v>25</v>
      </c>
      <c r="R4" s="176"/>
      <c r="S4" s="205">
        <f t="shared" si="2"/>
        <v>45821.880000000005</v>
      </c>
      <c r="T4" s="205" cm="1">
        <f t="array" ref="T4">MMULT(290,$S$2)</f>
        <v>52200</v>
      </c>
      <c r="U4" s="216">
        <f t="shared" si="3"/>
        <v>6378.1199999999953</v>
      </c>
      <c r="V4" s="222" cm="1">
        <f t="array" ref="V4">MMULT(U4,1/$S$2)</f>
        <v>35.433999999999976</v>
      </c>
    </row>
    <row r="5" spans="1:22" x14ac:dyDescent="0.35">
      <c r="A5" s="44"/>
      <c r="B5" s="132" t="s">
        <v>18</v>
      </c>
      <c r="C5" s="230">
        <f>SUM('MAR26'!E255)</f>
        <v>32295.5</v>
      </c>
      <c r="D5" s="230">
        <f>SUM('MAR26'!E256)</f>
        <v>16605.900000000001</v>
      </c>
      <c r="E5" s="230">
        <f>SUM('MAR26'!E257)</f>
        <v>5542.1</v>
      </c>
      <c r="F5" s="272">
        <v>2446.65</v>
      </c>
      <c r="G5" s="272">
        <f>SUM('MAR26'!E258)-F5</f>
        <v>0</v>
      </c>
      <c r="H5" s="230">
        <f>SUM('MAR26'!E260)</f>
        <v>6288.08</v>
      </c>
      <c r="I5" s="230">
        <f>SUM('MAR26'!E259)</f>
        <v>87.1</v>
      </c>
      <c r="J5" s="230">
        <f>SUM('MAR26'!E261)</f>
        <v>132.60999999999999</v>
      </c>
      <c r="K5" s="230">
        <f t="shared" si="0"/>
        <v>63397.94</v>
      </c>
      <c r="L5" s="133">
        <f>SUM('MAR26'!E251)</f>
        <v>69194.970000000045</v>
      </c>
      <c r="M5" s="157">
        <f t="shared" si="4"/>
        <v>5797.0300000000425</v>
      </c>
      <c r="O5" s="280">
        <f t="shared" si="1"/>
        <v>30.044222222222217</v>
      </c>
      <c r="Q5" s="175" t="s">
        <v>25</v>
      </c>
      <c r="R5" s="176"/>
      <c r="S5" s="205">
        <f t="shared" si="2"/>
        <v>46792.04</v>
      </c>
      <c r="T5" s="205" cm="1">
        <f t="array" ref="T5">MMULT(290,$S$2)</f>
        <v>52200</v>
      </c>
      <c r="U5" s="216">
        <f t="shared" si="3"/>
        <v>5407.9599999999991</v>
      </c>
      <c r="V5" s="222" cm="1">
        <f t="array" ref="V5">MMULT(U5,1/$S$2)</f>
        <v>30.044222222222217</v>
      </c>
    </row>
    <row r="6" spans="1:22" x14ac:dyDescent="0.35">
      <c r="A6" s="44"/>
      <c r="B6" s="187" t="s">
        <v>19</v>
      </c>
      <c r="C6" s="131">
        <f>SUM('ABR26'!E264)</f>
        <v>33996.699999999997</v>
      </c>
      <c r="D6" s="131">
        <f>SUM('ABR26'!E265)</f>
        <v>17385.2</v>
      </c>
      <c r="E6" s="131">
        <f>SUM('ABR26'!E266)</f>
        <v>5465</v>
      </c>
      <c r="F6" s="189">
        <v>2446.65</v>
      </c>
      <c r="G6" s="131">
        <f>SUM('ABR26'!E267)-F6</f>
        <v>0</v>
      </c>
      <c r="H6" s="131">
        <f>SUM('ABR26'!E269)</f>
        <v>5596.4</v>
      </c>
      <c r="I6" s="131">
        <f>SUM('ABR26'!E268)</f>
        <v>11</v>
      </c>
      <c r="J6" s="131">
        <f>SUM('ABR26'!E270)</f>
        <v>91.62</v>
      </c>
      <c r="K6" s="131">
        <f t="shared" si="0"/>
        <v>64992.57</v>
      </c>
      <c r="L6" s="131">
        <f>SUM('ABR26'!E260)</f>
        <v>75646.789999999964</v>
      </c>
      <c r="M6" s="156">
        <f t="shared" si="4"/>
        <v>10654.219999999965</v>
      </c>
      <c r="O6" s="280">
        <f t="shared" si="1"/>
        <v>25.514611111111098</v>
      </c>
      <c r="Q6" s="175" t="s">
        <v>25</v>
      </c>
      <c r="R6" s="176" t="s">
        <v>25</v>
      </c>
      <c r="S6" s="205">
        <f t="shared" si="2"/>
        <v>47607.37</v>
      </c>
      <c r="T6" s="205" cm="1">
        <f t="array" ref="T6">MMULT(290,$S$2)</f>
        <v>52200</v>
      </c>
      <c r="U6" s="216">
        <f t="shared" si="3"/>
        <v>4592.6299999999974</v>
      </c>
      <c r="V6" s="222" cm="1">
        <f t="array" ref="V6">MMULT(U6,1/$S$2)</f>
        <v>25.514611111111098</v>
      </c>
    </row>
    <row r="7" spans="1:22" x14ac:dyDescent="0.35">
      <c r="A7" s="44"/>
      <c r="B7" s="132" t="s">
        <v>20</v>
      </c>
      <c r="C7" s="133">
        <f>SUM('MAY26'!E270)</f>
        <v>30940.589999999997</v>
      </c>
      <c r="D7" s="133">
        <f>SUM('MAY26'!E271)</f>
        <v>16608.7</v>
      </c>
      <c r="E7" s="133">
        <f>SUM('MAY26'!E272)</f>
        <v>5408.5</v>
      </c>
      <c r="F7" s="210">
        <v>2446.65</v>
      </c>
      <c r="G7" s="133">
        <f>SUM('MAY26'!E273)-F7</f>
        <v>0</v>
      </c>
      <c r="H7" s="133">
        <f>SUM('MAY26'!E275)</f>
        <v>4266.3999999999996</v>
      </c>
      <c r="I7" s="133">
        <f>SUM('MAY26'!E274)</f>
        <v>143.5</v>
      </c>
      <c r="J7" s="133">
        <f>SUM('MAY26'!E276)</f>
        <v>90.24</v>
      </c>
      <c r="K7" s="133">
        <f t="shared" si="0"/>
        <v>59904.579999999994</v>
      </c>
      <c r="L7" s="133">
        <f>SUM('MAY26'!E266)</f>
        <v>78055.62</v>
      </c>
      <c r="M7" s="157">
        <f t="shared" si="4"/>
        <v>18151.04</v>
      </c>
      <c r="O7" s="280">
        <f t="shared" si="1"/>
        <v>49.46733333333335</v>
      </c>
      <c r="Q7" s="175" t="s">
        <v>25</v>
      </c>
      <c r="R7" s="176"/>
      <c r="S7" s="205">
        <f t="shared" si="2"/>
        <v>43295.88</v>
      </c>
      <c r="T7" s="205" cm="1">
        <f t="array" ref="T7">MMULT(290,$S$2)</f>
        <v>52200</v>
      </c>
      <c r="U7" s="216">
        <f t="shared" si="3"/>
        <v>8904.1200000000026</v>
      </c>
      <c r="V7" s="222" cm="1">
        <f t="array" ref="V7">MMULT(U7,1/$S$2)</f>
        <v>49.46733333333335</v>
      </c>
    </row>
    <row r="8" spans="1:22" x14ac:dyDescent="0.35">
      <c r="A8" s="44"/>
      <c r="B8" s="187" t="s">
        <v>13</v>
      </c>
      <c r="C8" s="131">
        <f>SUM('JUN26'!E235)</f>
        <v>34859.149999999994</v>
      </c>
      <c r="D8" s="131">
        <f>SUM('JUN26'!E236)</f>
        <v>15502.2</v>
      </c>
      <c r="E8" s="131">
        <f>SUM('JUN26'!E237)</f>
        <v>5672.5999999999995</v>
      </c>
      <c r="F8" s="272">
        <v>2446.65</v>
      </c>
      <c r="G8" s="131">
        <f>SUM('JUN26'!E238)-F8</f>
        <v>0</v>
      </c>
      <c r="H8" s="131">
        <f>SUM('JUN26'!E240)</f>
        <v>3913.0800000000004</v>
      </c>
      <c r="I8" s="131">
        <f>SUM('JUN26'!E239)</f>
        <v>37.5</v>
      </c>
      <c r="J8" s="131">
        <f>SUM('JUN26'!E241)</f>
        <v>98.509999999999991</v>
      </c>
      <c r="K8" s="131">
        <f t="shared" si="0"/>
        <v>62529.689999999995</v>
      </c>
      <c r="L8" s="131">
        <f>SUM('JUN26'!E231)</f>
        <v>64754.369999999974</v>
      </c>
      <c r="M8" s="156">
        <f t="shared" si="4"/>
        <v>2224.6799999999785</v>
      </c>
      <c r="O8" s="280">
        <f t="shared" si="1"/>
        <v>28.73616666666668</v>
      </c>
      <c r="Q8" s="175" t="s">
        <v>25</v>
      </c>
      <c r="R8" s="176"/>
      <c r="S8" s="205">
        <f>SUM(C8,E8,H8,I8,F8,J8)</f>
        <v>47027.49</v>
      </c>
      <c r="T8" s="205" cm="1">
        <f t="array" ref="T8">MMULT(290,$S$2)</f>
        <v>52200</v>
      </c>
      <c r="U8" s="216">
        <f>SUM(T8,-S8)</f>
        <v>5172.510000000002</v>
      </c>
      <c r="V8" s="222" cm="1">
        <f t="array" ref="V8">MMULT(U8,1/$S$2)</f>
        <v>28.73616666666668</v>
      </c>
    </row>
    <row r="9" spans="1:22" x14ac:dyDescent="0.35">
      <c r="A9" s="44"/>
      <c r="B9" s="132" t="s">
        <v>14</v>
      </c>
      <c r="C9" s="133">
        <f>SUM('JUL26'!E181)</f>
        <v>23697.48</v>
      </c>
      <c r="D9" s="133">
        <f>SUM('JUL26'!E182)</f>
        <v>16320.6</v>
      </c>
      <c r="E9" s="133">
        <f>SUM('JUL26'!E183)</f>
        <v>5460</v>
      </c>
      <c r="F9" s="189">
        <v>2446.65</v>
      </c>
      <c r="G9" s="230">
        <f>SUM('JUL26'!E184)-F9</f>
        <v>0</v>
      </c>
      <c r="H9" s="133">
        <f>SUM('JUL26'!E186)</f>
        <v>1993.3700000000001</v>
      </c>
      <c r="I9" s="133">
        <f>SUM('JUL26'!E185)</f>
        <v>66</v>
      </c>
      <c r="J9" s="133">
        <f>SUM('JUL26'!E187)</f>
        <v>7.85</v>
      </c>
      <c r="K9" s="133">
        <f t="shared" si="0"/>
        <v>49991.950000000004</v>
      </c>
      <c r="L9" s="133">
        <f>SUM('JUL26'!E177)</f>
        <v>47508.259999999987</v>
      </c>
      <c r="M9" s="157">
        <f t="shared" si="4"/>
        <v>-2483.6900000000169</v>
      </c>
      <c r="O9" s="280">
        <f t="shared" si="1"/>
        <v>-187.06305555555556</v>
      </c>
      <c r="P9" s="128"/>
      <c r="Q9" s="175" t="s">
        <v>25</v>
      </c>
      <c r="R9" s="176" t="s">
        <v>25</v>
      </c>
      <c r="S9" s="205">
        <f>SUM(C9,E9,H9,I9,F9,J9)</f>
        <v>33671.35</v>
      </c>
      <c r="T9" s="205">
        <v>0</v>
      </c>
      <c r="U9" s="216">
        <f t="shared" ref="U9" si="5">SUM(T9,-S9)</f>
        <v>-33671.35</v>
      </c>
      <c r="V9" s="222" cm="1">
        <f t="array" ref="V9">MMULT(U9,1/$S$2)</f>
        <v>-187.06305555555556</v>
      </c>
    </row>
    <row r="10" spans="1:22" x14ac:dyDescent="0.35">
      <c r="A10" s="44"/>
      <c r="B10" s="187" t="s">
        <v>15</v>
      </c>
      <c r="C10" s="131">
        <f>SUM('AGO26'!E30)</f>
        <v>0</v>
      </c>
      <c r="D10" s="131">
        <f>SUM('AGO26'!E31)</f>
        <v>0</v>
      </c>
      <c r="E10" s="131">
        <f>SUM('AGO26'!E32)</f>
        <v>0</v>
      </c>
      <c r="F10" s="210"/>
      <c r="G10" s="131"/>
      <c r="H10" s="131">
        <f>SUM('AGO26'!E35)</f>
        <v>0</v>
      </c>
      <c r="I10" s="131">
        <f>SUM('AGO26'!E34)</f>
        <v>0</v>
      </c>
      <c r="J10" s="131">
        <f>SUM('AGO26'!E36)</f>
        <v>0</v>
      </c>
      <c r="K10" s="131">
        <f t="shared" si="0"/>
        <v>0</v>
      </c>
      <c r="L10" s="131">
        <f>SUM('AGO26'!E26)</f>
        <v>0</v>
      </c>
      <c r="M10" s="156">
        <f t="shared" si="4"/>
        <v>0</v>
      </c>
      <c r="O10" s="279"/>
      <c r="P10" s="128"/>
      <c r="Q10" s="175" t="s">
        <v>25</v>
      </c>
      <c r="R10" s="176" t="s">
        <v>25</v>
      </c>
      <c r="S10" s="205" t="s">
        <v>25</v>
      </c>
      <c r="T10" s="205" t="s">
        <v>25</v>
      </c>
      <c r="U10" s="216" t="s">
        <v>25</v>
      </c>
      <c r="V10" s="222" t="s">
        <v>25</v>
      </c>
    </row>
    <row r="11" spans="1:22" x14ac:dyDescent="0.35">
      <c r="A11" s="44"/>
      <c r="B11" s="132" t="s">
        <v>64</v>
      </c>
      <c r="C11" s="133">
        <f>SUM('SET26'!E32)</f>
        <v>0</v>
      </c>
      <c r="D11" s="133">
        <f>SUM('SET26'!E33)</f>
        <v>0</v>
      </c>
      <c r="E11" s="133">
        <f>SUM('SET26'!E34)</f>
        <v>0</v>
      </c>
      <c r="F11" s="189"/>
      <c r="G11" s="133"/>
      <c r="H11" s="133">
        <f>SUM('SET26'!E37)</f>
        <v>0</v>
      </c>
      <c r="I11" s="133">
        <f>SUM('SET26'!E36)</f>
        <v>0</v>
      </c>
      <c r="J11" s="133">
        <f>SUM('SET26'!E38)</f>
        <v>0</v>
      </c>
      <c r="K11" s="133">
        <f t="shared" si="0"/>
        <v>0</v>
      </c>
      <c r="L11" s="133">
        <f>SUM('SET26'!E28)</f>
        <v>0</v>
      </c>
      <c r="M11" s="157">
        <f t="shared" si="4"/>
        <v>0</v>
      </c>
      <c r="O11" s="279"/>
      <c r="P11" s="128"/>
      <c r="Q11" s="175" t="s">
        <v>25</v>
      </c>
      <c r="R11" s="176" t="s">
        <v>25</v>
      </c>
      <c r="S11" s="205" t="s">
        <v>25</v>
      </c>
      <c r="T11" s="205" t="s">
        <v>25</v>
      </c>
      <c r="U11" s="216" t="s">
        <v>25</v>
      </c>
      <c r="V11" s="222" t="s">
        <v>25</v>
      </c>
    </row>
    <row r="12" spans="1:22" x14ac:dyDescent="0.35">
      <c r="A12" s="44"/>
      <c r="B12" s="187" t="s">
        <v>21</v>
      </c>
      <c r="C12" s="131">
        <f>SUM('OCT26'!E30)</f>
        <v>0</v>
      </c>
      <c r="D12" s="131">
        <f>SUM('OCT26'!E31)</f>
        <v>0</v>
      </c>
      <c r="E12" s="131">
        <f>SUM('OCT26'!E32)</f>
        <v>0</v>
      </c>
      <c r="F12" s="131"/>
      <c r="G12" s="131"/>
      <c r="H12" s="131">
        <f>SUM('OCT26'!E35)</f>
        <v>0</v>
      </c>
      <c r="I12" s="131">
        <f>SUM('OCT26'!E34)</f>
        <v>0</v>
      </c>
      <c r="J12" s="131">
        <f>SUM('OCT26'!E36)</f>
        <v>0</v>
      </c>
      <c r="K12" s="131">
        <f t="shared" si="0"/>
        <v>0</v>
      </c>
      <c r="L12" s="131">
        <f>SUM('OCT26'!E26)</f>
        <v>0</v>
      </c>
      <c r="M12" s="156">
        <f t="shared" si="4"/>
        <v>0</v>
      </c>
      <c r="O12" s="279"/>
      <c r="P12" s="128"/>
      <c r="Q12" s="175" t="s">
        <v>25</v>
      </c>
      <c r="R12" s="176" t="s">
        <v>25</v>
      </c>
      <c r="S12" s="205" t="s">
        <v>25</v>
      </c>
      <c r="T12" s="205" t="s">
        <v>25</v>
      </c>
      <c r="U12" s="216" t="s">
        <v>25</v>
      </c>
      <c r="V12" s="222" t="s">
        <v>25</v>
      </c>
    </row>
    <row r="13" spans="1:22" x14ac:dyDescent="0.35">
      <c r="A13" s="44"/>
      <c r="B13" s="132" t="s">
        <v>22</v>
      </c>
      <c r="C13" s="133">
        <f>SUM('NOV26'!E39)</f>
        <v>0</v>
      </c>
      <c r="D13" s="133">
        <f>SUM('NOV26'!E40)</f>
        <v>0</v>
      </c>
      <c r="E13" s="133">
        <f>SUM('NOV26'!E41)</f>
        <v>0</v>
      </c>
      <c r="F13" s="189"/>
      <c r="G13" s="133"/>
      <c r="H13" s="133">
        <f>SUM('NOV26'!E44)</f>
        <v>0</v>
      </c>
      <c r="I13" s="133">
        <f>SUM('NOV26'!E43)</f>
        <v>0</v>
      </c>
      <c r="J13" s="133">
        <f>SUM('NOV26'!E45)</f>
        <v>0</v>
      </c>
      <c r="K13" s="133">
        <f t="shared" si="0"/>
        <v>0</v>
      </c>
      <c r="L13" s="133">
        <f>SUM('NOV26'!E35)</f>
        <v>0</v>
      </c>
      <c r="M13" s="157">
        <f>SUM(L13,-K13)</f>
        <v>0</v>
      </c>
      <c r="O13" s="279"/>
      <c r="P13" s="128"/>
      <c r="Q13" s="175" t="s">
        <v>25</v>
      </c>
      <c r="R13" s="176" t="s">
        <v>25</v>
      </c>
      <c r="S13" s="205" t="s">
        <v>25</v>
      </c>
      <c r="T13" s="205" t="s">
        <v>25</v>
      </c>
      <c r="U13" s="216" t="s">
        <v>25</v>
      </c>
      <c r="V13" s="222" t="s">
        <v>25</v>
      </c>
    </row>
    <row r="14" spans="1:22" x14ac:dyDescent="0.35">
      <c r="A14" s="44"/>
      <c r="B14" s="187" t="s">
        <v>23</v>
      </c>
      <c r="C14" s="131">
        <f>SUM('DIC26'!E38)</f>
        <v>0</v>
      </c>
      <c r="D14" s="131">
        <f>SUM('DIC26'!E39)</f>
        <v>0</v>
      </c>
      <c r="E14" s="131">
        <f>SUM('DIC26'!E40)</f>
        <v>0</v>
      </c>
      <c r="F14" s="131"/>
      <c r="G14" s="131"/>
      <c r="H14" s="131">
        <f>SUM('DIC26'!E43)</f>
        <v>0</v>
      </c>
      <c r="I14" s="131">
        <f>SUM('DIC26'!E42)</f>
        <v>0</v>
      </c>
      <c r="J14" s="131">
        <f>SUM('DIC26'!E44)</f>
        <v>0</v>
      </c>
      <c r="K14" s="131">
        <f t="shared" si="0"/>
        <v>0</v>
      </c>
      <c r="L14" s="131">
        <f>SUM('DIC26'!E34)</f>
        <v>0</v>
      </c>
      <c r="M14" s="156">
        <f t="shared" si="4"/>
        <v>0</v>
      </c>
      <c r="O14" s="279"/>
      <c r="P14" s="128"/>
      <c r="Q14" s="175" t="s">
        <v>25</v>
      </c>
      <c r="R14" s="176" t="s">
        <v>25</v>
      </c>
      <c r="S14" s="205" t="s">
        <v>25</v>
      </c>
      <c r="T14" s="205" t="s">
        <v>25</v>
      </c>
      <c r="U14" s="216" t="s">
        <v>25</v>
      </c>
      <c r="V14" s="222" t="s">
        <v>25</v>
      </c>
    </row>
    <row r="15" spans="1:22" ht="13.5" thickBot="1" x14ac:dyDescent="0.4">
      <c r="A15" s="44"/>
      <c r="B15" s="134"/>
      <c r="C15" s="140">
        <f>SUM(C3:C14)</f>
        <v>228985.56999999998</v>
      </c>
      <c r="D15" s="141">
        <f>SUM(D3:D14)</f>
        <v>113057.1</v>
      </c>
      <c r="E15" s="140">
        <f t="shared" ref="E15:J15" si="6">SUM(E3:E14)</f>
        <v>39341.599999999999</v>
      </c>
      <c r="F15" s="140">
        <f>SUM(F3:F14)</f>
        <v>17126.55</v>
      </c>
      <c r="G15" s="141">
        <f t="shared" si="6"/>
        <v>0</v>
      </c>
      <c r="H15" s="140">
        <f>SUM(H3:H14)</f>
        <v>28192.44</v>
      </c>
      <c r="I15" s="141">
        <f>SUM(I3:I14)</f>
        <v>409.9</v>
      </c>
      <c r="J15" s="206">
        <f t="shared" si="6"/>
        <v>558.91999999999996</v>
      </c>
      <c r="K15" s="207">
        <f>SUM(K3:K14)</f>
        <v>427672.08</v>
      </c>
      <c r="L15" s="206">
        <f>SUM(L3:L14)</f>
        <v>559287.96</v>
      </c>
      <c r="O15" s="279"/>
      <c r="Q15" s="234" t="s">
        <v>25</v>
      </c>
      <c r="R15" s="178"/>
      <c r="S15" s="268">
        <f>AVERAGE(S3:S14)</f>
        <v>44944.997142857137</v>
      </c>
      <c r="T15" s="268">
        <f>AVERAGE(T3:T14)</f>
        <v>44742.857142857145</v>
      </c>
      <c r="U15" s="216" t="s">
        <v>25</v>
      </c>
      <c r="V15" s="222" t="s">
        <v>25</v>
      </c>
    </row>
    <row r="16" spans="1:22" ht="13.9" customHeight="1" thickBot="1" x14ac:dyDescent="0.6">
      <c r="A16" s="137"/>
      <c r="B16" s="186">
        <f ca="1">NOW()</f>
        <v>46223.339051736111</v>
      </c>
      <c r="C16" s="184" t="s">
        <v>25</v>
      </c>
      <c r="D16" s="182"/>
      <c r="E16" s="182"/>
      <c r="F16" s="182"/>
      <c r="H16" s="134"/>
      <c r="I16" s="135"/>
      <c r="J16" s="301" t="s">
        <v>110</v>
      </c>
      <c r="K16" s="302"/>
      <c r="L16" s="208">
        <f>SUM(-K15,L15)</f>
        <v>131615.87999999995</v>
      </c>
      <c r="O16" s="279"/>
      <c r="Q16" s="179"/>
      <c r="R16" s="178"/>
      <c r="U16" s="217"/>
    </row>
    <row r="17" spans="1:22" ht="13.9" customHeight="1" thickBot="1" x14ac:dyDescent="0.6">
      <c r="A17" s="137"/>
      <c r="B17" s="186"/>
      <c r="C17" s="184"/>
      <c r="D17" s="182"/>
      <c r="E17" s="182"/>
      <c r="F17" s="182"/>
      <c r="H17" s="134"/>
      <c r="I17" s="135"/>
      <c r="J17" s="304" t="s">
        <v>47</v>
      </c>
      <c r="K17" s="277" t="s">
        <v>351</v>
      </c>
      <c r="L17" s="278">
        <v>-89777.250277666797</v>
      </c>
      <c r="O17" s="279"/>
      <c r="P17" s="168">
        <f>SUM(Q17)+P18</f>
        <v>-89777.250277666797</v>
      </c>
      <c r="Q17" s="180">
        <f>SUM('[1]Cuota-Pago=Saldo'!$AP$186)</f>
        <v>-98637.250277666797</v>
      </c>
      <c r="R17" s="178"/>
      <c r="U17" s="217"/>
    </row>
    <row r="18" spans="1:22" ht="13.9" customHeight="1" thickBot="1" x14ac:dyDescent="0.6">
      <c r="A18" s="45"/>
      <c r="B18" s="185" t="s">
        <v>25</v>
      </c>
      <c r="C18" s="183"/>
      <c r="D18" s="183"/>
      <c r="E18" s="183"/>
      <c r="F18" s="183"/>
      <c r="G18" s="134"/>
      <c r="H18" s="134"/>
      <c r="I18" s="135"/>
      <c r="J18" s="305"/>
      <c r="K18" s="277" t="s">
        <v>102</v>
      </c>
      <c r="L18" s="209">
        <v>8860</v>
      </c>
      <c r="O18" s="279"/>
      <c r="P18" s="249">
        <f>SUM('[1]Cuota Mes'!$T$62)</f>
        <v>8860</v>
      </c>
      <c r="Q18" s="179"/>
      <c r="R18" s="178"/>
    </row>
    <row r="19" spans="1:22" ht="13.5" customHeight="1" x14ac:dyDescent="0.35">
      <c r="A19" s="44"/>
      <c r="B19" s="136" t="s">
        <v>109</v>
      </c>
      <c r="C19" s="134"/>
      <c r="D19" s="134"/>
      <c r="E19" s="134"/>
      <c r="F19" s="134"/>
      <c r="G19" s="134"/>
      <c r="H19" s="134"/>
      <c r="I19" s="134"/>
      <c r="J19" s="134"/>
      <c r="K19" s="212"/>
      <c r="L19" s="213"/>
      <c r="O19" s="279"/>
      <c r="Q19" s="288"/>
    </row>
    <row r="20" spans="1:22" ht="13.5" thickBot="1" x14ac:dyDescent="0.4">
      <c r="A20" s="44"/>
      <c r="B20" s="136" t="s">
        <v>114</v>
      </c>
      <c r="C20" s="134"/>
      <c r="D20" s="134"/>
      <c r="E20" s="134"/>
      <c r="F20" s="134"/>
      <c r="G20" s="134"/>
      <c r="H20" s="134"/>
      <c r="I20" s="134"/>
      <c r="J20" s="134"/>
      <c r="K20" s="303" t="s">
        <v>118</v>
      </c>
      <c r="L20" s="303"/>
      <c r="O20" s="279"/>
      <c r="Q20" s="164" cm="1">
        <f t="array" ref="Q20">SUM(L16,-L17:M18)</f>
        <v>212533.13027766673</v>
      </c>
    </row>
    <row r="21" spans="1:22" ht="13.5" thickBot="1" x14ac:dyDescent="0.4">
      <c r="A21" s="44"/>
      <c r="B21" s="134"/>
      <c r="C21" s="134"/>
      <c r="D21" s="134"/>
      <c r="E21" s="134"/>
      <c r="F21" s="134"/>
      <c r="G21" s="134"/>
      <c r="H21" s="134"/>
      <c r="I21" s="134"/>
      <c r="J21" s="134"/>
      <c r="K21" s="225" t="s">
        <v>77</v>
      </c>
      <c r="L21" s="228">
        <f>SUM(U21)</f>
        <v>-14589.200000000004</v>
      </c>
      <c r="O21" s="280">
        <f>SUM(U21)</f>
        <v>-14589.200000000004</v>
      </c>
      <c r="Q21" s="164">
        <f>SUM(L26,-L22,L21)</f>
        <v>212533.13027766673</v>
      </c>
      <c r="U21" s="216">
        <f>SUM(U2:U14)</f>
        <v>-14589.200000000004</v>
      </c>
      <c r="V21" s="216" t="s">
        <v>25</v>
      </c>
    </row>
    <row r="22" spans="1:22" ht="13.5" thickBot="1" x14ac:dyDescent="0.4">
      <c r="A22" s="44"/>
      <c r="B22" s="44"/>
      <c r="C22" s="44"/>
      <c r="D22" s="44"/>
      <c r="E22" s="44"/>
      <c r="F22" s="44"/>
      <c r="G22" s="44"/>
      <c r="H22" s="44"/>
      <c r="I22" s="44"/>
      <c r="J22" s="44"/>
      <c r="K22" s="229" t="s">
        <v>116</v>
      </c>
      <c r="L22" s="227">
        <f>SUM(L21,-Q26)</f>
        <v>-61301.64027766676</v>
      </c>
      <c r="Q22" s="269" t="s">
        <v>25</v>
      </c>
    </row>
    <row r="23" spans="1:22" ht="13.5" thickBot="1" x14ac:dyDescent="0.4">
      <c r="A23" s="44"/>
      <c r="B23" s="138"/>
      <c r="C23" s="44"/>
      <c r="D23" s="44"/>
      <c r="E23" s="44"/>
      <c r="F23" s="44"/>
      <c r="G23" s="44"/>
      <c r="H23" s="44"/>
      <c r="I23" s="44"/>
      <c r="J23" s="44"/>
      <c r="K23" s="226" t="s">
        <v>107</v>
      </c>
      <c r="L23" s="228">
        <v>0</v>
      </c>
    </row>
    <row r="24" spans="1:22" x14ac:dyDescent="0.35">
      <c r="A24" s="44"/>
      <c r="B24" s="44"/>
      <c r="C24" s="44"/>
      <c r="D24" s="44"/>
      <c r="E24" s="44"/>
      <c r="F24" s="44"/>
      <c r="G24" s="44"/>
      <c r="H24" s="44"/>
      <c r="I24" s="44"/>
      <c r="J24" s="44"/>
    </row>
    <row r="25" spans="1:22" ht="13.5" thickBot="1" x14ac:dyDescent="0.4">
      <c r="A25" s="44"/>
      <c r="B25" s="44"/>
      <c r="C25" s="44"/>
      <c r="D25" s="44"/>
      <c r="E25" s="44"/>
      <c r="F25" s="44"/>
      <c r="G25" s="44"/>
      <c r="H25" s="44"/>
      <c r="I25" s="44"/>
      <c r="J25" s="44"/>
      <c r="K25" s="303" t="s">
        <v>113</v>
      </c>
      <c r="L25" s="303"/>
      <c r="M25" s="44"/>
      <c r="N25" s="44"/>
      <c r="O25" s="279"/>
      <c r="Q25" s="176" t="s">
        <v>232</v>
      </c>
    </row>
    <row r="26" spans="1:22" ht="13.5" thickBot="1" x14ac:dyDescent="0.4">
      <c r="A26" s="44"/>
      <c r="B26" s="44"/>
      <c r="C26" s="44"/>
      <c r="D26" s="44"/>
      <c r="E26" s="44"/>
      <c r="F26" s="44"/>
      <c r="G26" s="44"/>
      <c r="H26" s="44"/>
      <c r="I26" s="44"/>
      <c r="J26" s="44"/>
      <c r="K26" s="214" t="s">
        <v>108</v>
      </c>
      <c r="L26" s="215">
        <f>SUM('ASBAU-THYSENKRUPP'!G114)</f>
        <v>165820.68999999997</v>
      </c>
      <c r="M26" s="44"/>
      <c r="N26" s="44"/>
      <c r="O26" s="279"/>
      <c r="Q26" s="249">
        <f>SUM(L16)-L17-L18-L26</f>
        <v>46712.440277666756</v>
      </c>
    </row>
    <row r="27" spans="1:22" x14ac:dyDescent="0.35">
      <c r="A27" s="44"/>
      <c r="B27" s="44"/>
      <c r="C27" s="44"/>
      <c r="D27" s="44"/>
      <c r="E27" s="44"/>
      <c r="F27" s="44"/>
      <c r="G27" s="44"/>
      <c r="H27" s="44"/>
      <c r="I27" s="44"/>
      <c r="J27" s="44"/>
      <c r="K27" s="178"/>
      <c r="L27" s="274">
        <f>SUM('[1]Cuota Mes'!$T$60)*-1</f>
        <v>-44</v>
      </c>
      <c r="M27" s="142" t="s">
        <v>25</v>
      </c>
      <c r="N27" s="142"/>
      <c r="O27" s="279"/>
      <c r="Q27" s="164">
        <f>SUM(L21,-L22)</f>
        <v>46712.440277666756</v>
      </c>
    </row>
    <row r="28" spans="1:22" x14ac:dyDescent="0.35">
      <c r="A28" s="44"/>
      <c r="B28" s="44"/>
      <c r="C28" s="44"/>
      <c r="D28" s="44"/>
      <c r="E28" s="44"/>
      <c r="F28" s="44"/>
      <c r="G28" s="44"/>
      <c r="H28" s="44"/>
      <c r="I28" s="44"/>
      <c r="J28" s="44"/>
      <c r="K28" s="275" t="s">
        <v>25</v>
      </c>
      <c r="L28" s="276" t="s">
        <v>25</v>
      </c>
      <c r="M28" s="44"/>
      <c r="N28" s="44"/>
      <c r="O28" s="279"/>
    </row>
    <row r="29" spans="1:22" x14ac:dyDescent="0.35">
      <c r="A29" s="44"/>
      <c r="B29" s="44"/>
      <c r="C29" s="44"/>
      <c r="D29" s="44"/>
      <c r="E29" s="44"/>
      <c r="F29" s="44"/>
      <c r="G29" s="44"/>
      <c r="H29" s="44"/>
      <c r="I29" s="44"/>
      <c r="J29" s="44"/>
      <c r="M29" s="44"/>
      <c r="N29" s="44"/>
      <c r="O29" s="279"/>
      <c r="Q29" s="168"/>
    </row>
    <row r="30" spans="1:22" x14ac:dyDescent="0.35">
      <c r="A30" s="44"/>
      <c r="B30" s="44"/>
      <c r="C30" s="44"/>
      <c r="D30" s="44"/>
      <c r="E30" s="44"/>
      <c r="F30" s="44"/>
      <c r="G30" s="44"/>
      <c r="H30" s="44"/>
      <c r="I30" s="44"/>
      <c r="J30" s="44"/>
      <c r="K30" s="165" t="s">
        <v>80</v>
      </c>
      <c r="L30" s="166"/>
      <c r="M30" s="44"/>
      <c r="N30" s="44"/>
      <c r="O30" s="279"/>
    </row>
    <row r="31" spans="1:22" x14ac:dyDescent="0.35">
      <c r="A31" s="44"/>
      <c r="B31" s="44"/>
      <c r="C31" s="44"/>
      <c r="D31" s="44"/>
      <c r="E31" s="44"/>
      <c r="F31" s="44"/>
      <c r="G31" s="44"/>
      <c r="H31" s="44"/>
      <c r="I31" s="44"/>
      <c r="J31" s="44"/>
      <c r="K31" s="167" t="s">
        <v>227</v>
      </c>
      <c r="L31" s="166">
        <v>1580</v>
      </c>
      <c r="M31" s="44"/>
      <c r="N31" s="44"/>
      <c r="O31" s="279"/>
    </row>
    <row r="32" spans="1:22" x14ac:dyDescent="0.35">
      <c r="A32" s="44"/>
      <c r="B32" s="44"/>
      <c r="C32" s="44"/>
      <c r="D32" s="44"/>
      <c r="E32" s="44"/>
      <c r="F32" s="44"/>
      <c r="G32" s="44"/>
      <c r="H32" s="44"/>
      <c r="I32" s="44"/>
      <c r="J32" s="44"/>
      <c r="K32" s="167" t="s">
        <v>81</v>
      </c>
      <c r="L32" s="166">
        <v>2100</v>
      </c>
      <c r="M32" s="44"/>
      <c r="N32" s="44"/>
      <c r="O32" s="279"/>
    </row>
    <row r="33" spans="1:15" x14ac:dyDescent="0.35">
      <c r="A33" s="44"/>
      <c r="B33" s="44"/>
      <c r="C33" s="44"/>
      <c r="D33" s="44"/>
      <c r="E33" s="44"/>
      <c r="F33" s="44"/>
      <c r="G33" s="44"/>
      <c r="H33" s="44"/>
      <c r="I33" s="44"/>
      <c r="J33" s="44"/>
      <c r="K33" s="44"/>
      <c r="M33" s="44"/>
      <c r="N33" s="44"/>
      <c r="O33" s="279"/>
    </row>
    <row r="34" spans="1:15" x14ac:dyDescent="0.35">
      <c r="A34" s="44"/>
      <c r="B34" s="44"/>
      <c r="C34" s="44"/>
      <c r="D34" s="44"/>
      <c r="E34" s="44"/>
      <c r="F34" s="44"/>
      <c r="G34" s="44"/>
      <c r="H34" s="44"/>
      <c r="I34" s="44"/>
      <c r="J34" s="44"/>
      <c r="K34" s="44"/>
      <c r="M34" s="44"/>
      <c r="N34" s="44"/>
      <c r="O34" s="279"/>
    </row>
    <row r="35" spans="1:15" ht="15" customHeight="1" x14ac:dyDescent="0.35">
      <c r="A35" s="44"/>
      <c r="B35" s="44"/>
      <c r="C35" s="44"/>
      <c r="D35" s="44"/>
      <c r="E35" s="44"/>
      <c r="F35" s="44"/>
      <c r="G35" s="44"/>
      <c r="H35" s="44"/>
      <c r="I35" s="44"/>
      <c r="J35" s="44"/>
      <c r="K35" s="44"/>
      <c r="L35" s="44"/>
      <c r="M35" s="44"/>
      <c r="N35" s="44"/>
      <c r="O35" s="279"/>
    </row>
    <row r="36" spans="1:15" ht="15" customHeight="1" x14ac:dyDescent="0.35">
      <c r="A36" s="44"/>
      <c r="B36" s="44"/>
      <c r="C36" s="44"/>
      <c r="D36" s="44"/>
      <c r="E36" s="44"/>
      <c r="F36" s="44"/>
      <c r="G36" s="44"/>
      <c r="H36" s="44"/>
      <c r="I36" s="44"/>
      <c r="J36" s="44"/>
      <c r="K36" s="44"/>
      <c r="L36" s="44"/>
      <c r="M36" s="44"/>
      <c r="N36" s="44"/>
      <c r="O36" s="279"/>
    </row>
    <row r="37" spans="1:15" ht="15" customHeight="1" x14ac:dyDescent="0.35">
      <c r="A37" s="44"/>
      <c r="B37" s="44"/>
      <c r="C37" s="44"/>
      <c r="D37" s="44"/>
      <c r="E37" s="44"/>
      <c r="F37" s="44"/>
      <c r="G37" s="44"/>
      <c r="H37" s="44"/>
      <c r="I37" s="44"/>
      <c r="J37" s="44"/>
      <c r="K37" s="44"/>
      <c r="L37" s="44"/>
      <c r="M37" s="44"/>
      <c r="N37" s="44"/>
      <c r="O37" s="279"/>
    </row>
    <row r="38" spans="1:15" x14ac:dyDescent="0.35">
      <c r="A38" s="44"/>
      <c r="B38" s="44"/>
      <c r="C38" s="44"/>
      <c r="D38" s="44"/>
      <c r="E38" s="44"/>
      <c r="F38" s="44"/>
      <c r="G38" s="44"/>
      <c r="H38" s="44"/>
      <c r="I38" s="44"/>
      <c r="J38" s="44"/>
      <c r="K38" s="44"/>
      <c r="L38" s="44"/>
      <c r="M38" s="44"/>
      <c r="N38" s="44"/>
      <c r="O38" s="279"/>
    </row>
    <row r="39" spans="1:15" x14ac:dyDescent="0.35">
      <c r="A39" s="44"/>
      <c r="B39" s="44"/>
      <c r="C39" s="44"/>
      <c r="D39" s="44"/>
      <c r="E39" s="44"/>
      <c r="F39" s="44"/>
      <c r="G39" s="44"/>
      <c r="H39" s="44"/>
      <c r="I39" s="44"/>
      <c r="J39" s="44"/>
      <c r="K39" s="44"/>
      <c r="L39" s="44"/>
      <c r="M39" s="44"/>
      <c r="N39" s="44"/>
      <c r="O39" s="279"/>
    </row>
    <row r="40" spans="1:15" x14ac:dyDescent="0.35">
      <c r="K40" s="44"/>
      <c r="L40" s="44"/>
    </row>
    <row r="41" spans="1:15" x14ac:dyDescent="0.35">
      <c r="K41" s="44"/>
      <c r="L41" s="44"/>
    </row>
    <row r="43" spans="1:15" x14ac:dyDescent="0.35">
      <c r="B43" s="306" t="s">
        <v>341</v>
      </c>
    </row>
    <row r="44" spans="1:15" x14ac:dyDescent="0.35">
      <c r="B44" s="306"/>
    </row>
    <row r="60" spans="2:2" x14ac:dyDescent="0.35">
      <c r="B60" s="306" t="s">
        <v>122</v>
      </c>
    </row>
    <row r="61" spans="2:2" x14ac:dyDescent="0.35">
      <c r="B61" s="306"/>
    </row>
    <row r="78" spans="2:2" x14ac:dyDescent="0.35">
      <c r="B78" s="306" t="s">
        <v>121</v>
      </c>
    </row>
    <row r="79" spans="2:2" x14ac:dyDescent="0.35">
      <c r="B79" s="306"/>
    </row>
    <row r="95" spans="2:2" ht="13.15" customHeight="1" x14ac:dyDescent="0.35">
      <c r="B95" s="306" t="s">
        <v>123</v>
      </c>
    </row>
    <row r="96" spans="2:2" x14ac:dyDescent="0.35">
      <c r="B96" s="306"/>
    </row>
    <row r="97" spans="2:2" x14ac:dyDescent="0.35">
      <c r="B97" s="306"/>
    </row>
    <row r="113" spans="2:2" x14ac:dyDescent="0.35">
      <c r="B113" s="306" t="s">
        <v>120</v>
      </c>
    </row>
    <row r="114" spans="2:2" x14ac:dyDescent="0.35">
      <c r="B114" s="306"/>
    </row>
    <row r="132" spans="2:2" x14ac:dyDescent="0.35">
      <c r="B132" s="306" t="s">
        <v>29</v>
      </c>
    </row>
    <row r="133" spans="2:2" x14ac:dyDescent="0.35">
      <c r="B133" s="306"/>
    </row>
  </sheetData>
  <mergeCells count="11">
    <mergeCell ref="B132:B133"/>
    <mergeCell ref="B95:B97"/>
    <mergeCell ref="B43:B44"/>
    <mergeCell ref="B60:B61"/>
    <mergeCell ref="B78:B79"/>
    <mergeCell ref="B113:B114"/>
    <mergeCell ref="B1:M1"/>
    <mergeCell ref="J16:K16"/>
    <mergeCell ref="K25:L25"/>
    <mergeCell ref="K20:L20"/>
    <mergeCell ref="J17:J18"/>
  </mergeCells>
  <conditionalFormatting sqref="L21:L23">
    <cfRule type="cellIs" dxfId="0" priority="10" operator="lessThan">
      <formula>0</formula>
    </cfRule>
  </conditionalFormatting>
  <conditionalFormatting sqref="O3:O9">
    <cfRule type="iconSet" priority="5">
      <iconSet>
        <cfvo type="percent" val="0"/>
        <cfvo type="num" val="0"/>
        <cfvo type="num" val="0"/>
      </iconSet>
    </cfRule>
    <cfRule type="iconSet" priority="6">
      <iconSet>
        <cfvo type="percent" val="0"/>
        <cfvo type="percent" val="0"/>
        <cfvo type="percent" val="1"/>
      </iconSet>
    </cfRule>
    <cfRule type="iconSet" priority="7">
      <iconSet>
        <cfvo type="percent" val="0"/>
        <cfvo type="percent" val="0"/>
        <cfvo type="num" val="1" gte="0"/>
      </iconSet>
    </cfRule>
    <cfRule type="iconSet" priority="9">
      <iconSet>
        <cfvo type="percent" val="0"/>
        <cfvo type="percent" val="33"/>
        <cfvo type="percent" val="67"/>
      </iconSet>
    </cfRule>
  </conditionalFormatting>
  <conditionalFormatting sqref="O21">
    <cfRule type="iconSet" priority="1">
      <iconSet>
        <cfvo type="percent" val="0"/>
        <cfvo type="num" val="0"/>
        <cfvo type="num" val="0"/>
      </iconSet>
    </cfRule>
    <cfRule type="iconSet" priority="2">
      <iconSet>
        <cfvo type="percent" val="0"/>
        <cfvo type="percent" val="0"/>
        <cfvo type="percent" val="1"/>
      </iconSet>
    </cfRule>
    <cfRule type="iconSet" priority="3">
      <iconSet>
        <cfvo type="percent" val="0"/>
        <cfvo type="percent" val="0"/>
        <cfvo type="num" val="1" gte="0"/>
      </iconSet>
    </cfRule>
    <cfRule type="iconSet" priority="4">
      <iconSet>
        <cfvo type="percent" val="0"/>
        <cfvo type="percent" val="33"/>
        <cfvo type="percent" val="67"/>
      </iconSet>
    </cfRule>
  </conditionalFormatting>
  <pageMargins left="0.25" right="0.25" top="0.75" bottom="0.75" header="0.3" footer="0.3"/>
  <pageSetup paperSize="9" scale="85" orientation="landscape" horizontalDpi="360" verticalDpi="360" r:id="rId1"/>
  <drawing r:id="rId2"/>
  <legacyDrawing r:id="rId3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B3BBE5B-1FCE-47AA-AD17-909958C63EDA}">
  <sheetPr>
    <tabColor theme="9" tint="-0.249977111117893"/>
  </sheetPr>
  <dimension ref="A1:N50"/>
  <sheetViews>
    <sheetView topLeftCell="A4" zoomScale="80" zoomScaleNormal="80" workbookViewId="0">
      <pane xSplit="1" ySplit="3" topLeftCell="B7" activePane="bottomRight" state="frozen"/>
      <selection activeCell="A4" sqref="A4"/>
      <selection pane="topRight" activeCell="B4" sqref="B4"/>
      <selection pane="bottomLeft" activeCell="A7" sqref="A7"/>
      <selection pane="bottomRight" activeCell="C25" sqref="C25"/>
    </sheetView>
  </sheetViews>
  <sheetFormatPr baseColWidth="10" defaultRowHeight="14.25" x14ac:dyDescent="0.45"/>
  <cols>
    <col min="2" max="2" width="11.86328125" style="158" bestFit="1" customWidth="1"/>
    <col min="3" max="3" width="37.265625" style="73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83" bestFit="1" customWidth="1"/>
    <col min="8" max="8" width="9.73046875" style="83" customWidth="1"/>
    <col min="9" max="9" width="12" style="8" bestFit="1" customWidth="1"/>
    <col min="10" max="10" width="15.265625" bestFit="1" customWidth="1"/>
    <col min="11" max="11" width="13.3984375" style="58" bestFit="1" customWidth="1"/>
    <col min="12" max="14" width="11.3984375" style="58"/>
  </cols>
  <sheetData>
    <row r="1" spans="1:10" ht="15.75" x14ac:dyDescent="0.5">
      <c r="B1" s="160">
        <v>2019</v>
      </c>
    </row>
    <row r="2" spans="1:10" x14ac:dyDescent="0.45">
      <c r="B2" s="161" t="s">
        <v>31</v>
      </c>
      <c r="C2" s="87"/>
      <c r="D2" s="3"/>
      <c r="E2" s="15"/>
      <c r="F2" s="9"/>
      <c r="G2" s="84"/>
      <c r="H2" s="84"/>
    </row>
    <row r="3" spans="1:10" x14ac:dyDescent="0.45">
      <c r="B3" s="161" t="s">
        <v>26</v>
      </c>
      <c r="C3" s="88">
        <v>20537982765</v>
      </c>
      <c r="D3" s="3"/>
      <c r="E3" s="15"/>
      <c r="F3" s="9"/>
      <c r="G3" s="84"/>
      <c r="H3" s="84"/>
      <c r="I3" s="9"/>
    </row>
    <row r="4" spans="1:10" x14ac:dyDescent="0.45">
      <c r="B4" s="161" t="s">
        <v>6</v>
      </c>
      <c r="C4" s="88" t="s">
        <v>40</v>
      </c>
      <c r="D4" s="3"/>
      <c r="E4" s="15"/>
      <c r="F4" s="9"/>
      <c r="G4" s="84"/>
      <c r="H4" s="84"/>
      <c r="I4" s="9"/>
    </row>
    <row r="5" spans="1:10" ht="15" customHeight="1" x14ac:dyDescent="0.45">
      <c r="A5" s="1"/>
      <c r="B5" s="319" t="s">
        <v>2</v>
      </c>
      <c r="C5" s="320" t="s">
        <v>32</v>
      </c>
      <c r="D5" s="312" t="s">
        <v>36</v>
      </c>
      <c r="E5" s="312"/>
      <c r="F5" s="309" t="s">
        <v>7</v>
      </c>
      <c r="G5" s="324" t="s">
        <v>8</v>
      </c>
      <c r="H5" s="324" t="s">
        <v>5</v>
      </c>
      <c r="I5" s="119" t="s">
        <v>3</v>
      </c>
    </row>
    <row r="6" spans="1:10" x14ac:dyDescent="0.45">
      <c r="A6" s="2"/>
      <c r="B6" s="319"/>
      <c r="C6" s="320"/>
      <c r="D6" s="312"/>
      <c r="E6" s="312"/>
      <c r="F6" s="309"/>
      <c r="G6" s="324"/>
      <c r="H6" s="324"/>
      <c r="I6" s="119" t="s">
        <v>4</v>
      </c>
    </row>
    <row r="7" spans="1:10" s="58" customFormat="1" x14ac:dyDescent="0.45">
      <c r="A7"/>
      <c r="B7" s="158"/>
      <c r="C7" s="87" t="s">
        <v>30</v>
      </c>
      <c r="D7" t="s">
        <v>25</v>
      </c>
      <c r="E7" s="6"/>
      <c r="F7" s="8"/>
      <c r="G7" s="83"/>
      <c r="H7" s="83"/>
      <c r="I7" s="9">
        <f>SUM('AGO26'!E39)</f>
        <v>131615.87999999998</v>
      </c>
      <c r="J7"/>
    </row>
    <row r="8" spans="1:10" s="58" customFormat="1" x14ac:dyDescent="0.45">
      <c r="A8"/>
      <c r="B8" s="100"/>
      <c r="C8" s="72"/>
      <c r="D8"/>
      <c r="E8" s="6"/>
      <c r="F8" s="121"/>
      <c r="G8" s="113"/>
      <c r="H8" s="113"/>
      <c r="I8" s="202"/>
      <c r="J8"/>
    </row>
    <row r="9" spans="1:10" s="58" customFormat="1" x14ac:dyDescent="0.45">
      <c r="A9"/>
      <c r="B9" s="100"/>
      <c r="C9" s="72"/>
      <c r="D9"/>
      <c r="E9" s="6"/>
      <c r="F9" s="121"/>
      <c r="G9" s="113"/>
      <c r="H9" s="113"/>
      <c r="I9" s="202"/>
      <c r="J9"/>
    </row>
    <row r="10" spans="1:10" s="58" customFormat="1" x14ac:dyDescent="0.45">
      <c r="A10"/>
      <c r="B10" s="158"/>
      <c r="C10" s="72"/>
      <c r="D10"/>
      <c r="E10" s="6"/>
      <c r="F10" s="121"/>
      <c r="G10" s="83"/>
      <c r="H10" s="83"/>
      <c r="I10" s="202"/>
      <c r="J10"/>
    </row>
    <row r="11" spans="1:10" s="58" customFormat="1" x14ac:dyDescent="0.45">
      <c r="A11"/>
      <c r="B11" s="158"/>
      <c r="C11" s="72"/>
      <c r="D11"/>
      <c r="E11" s="6"/>
      <c r="F11" s="121"/>
      <c r="G11" s="83"/>
      <c r="H11" s="83"/>
      <c r="I11" s="202"/>
      <c r="J11"/>
    </row>
    <row r="12" spans="1:10" s="58" customFormat="1" x14ac:dyDescent="0.45">
      <c r="A12"/>
      <c r="B12" s="158"/>
      <c r="C12" s="72"/>
      <c r="D12"/>
      <c r="E12" s="6"/>
      <c r="F12" s="121"/>
      <c r="G12" s="83"/>
      <c r="H12" s="83"/>
      <c r="I12" s="202"/>
      <c r="J12"/>
    </row>
    <row r="13" spans="1:10" s="58" customFormat="1" x14ac:dyDescent="0.45">
      <c r="A13"/>
      <c r="B13" s="158"/>
      <c r="C13" s="72"/>
      <c r="D13"/>
      <c r="E13" s="6"/>
      <c r="F13" s="121"/>
      <c r="G13" s="83"/>
      <c r="H13" s="83"/>
      <c r="I13" s="202"/>
      <c r="J13"/>
    </row>
    <row r="14" spans="1:10" s="58" customFormat="1" x14ac:dyDescent="0.45">
      <c r="A14"/>
      <c r="B14" s="158"/>
      <c r="C14" s="72"/>
      <c r="D14"/>
      <c r="E14" s="6"/>
      <c r="F14" s="121"/>
      <c r="G14" s="83"/>
      <c r="H14" s="83"/>
      <c r="I14" s="202"/>
      <c r="J14"/>
    </row>
    <row r="15" spans="1:10" s="58" customFormat="1" x14ac:dyDescent="0.45">
      <c r="A15"/>
      <c r="B15" s="158"/>
      <c r="C15" s="72"/>
      <c r="D15"/>
      <c r="E15" s="6"/>
      <c r="F15" s="121"/>
      <c r="G15" s="83"/>
      <c r="H15" s="83"/>
      <c r="I15" s="202"/>
      <c r="J15"/>
    </row>
    <row r="16" spans="1:10" s="58" customFormat="1" x14ac:dyDescent="0.45">
      <c r="A16"/>
      <c r="B16" s="158"/>
      <c r="C16" s="72"/>
      <c r="D16"/>
      <c r="E16" s="6"/>
      <c r="F16" s="121"/>
      <c r="G16" s="83"/>
      <c r="H16" s="83"/>
      <c r="I16" s="202"/>
      <c r="J16"/>
    </row>
    <row r="17" spans="1:10" s="58" customFormat="1" x14ac:dyDescent="0.45">
      <c r="A17"/>
      <c r="B17" s="158"/>
      <c r="C17" s="72"/>
      <c r="D17"/>
      <c r="E17" s="6"/>
      <c r="F17" s="121"/>
      <c r="G17" s="83"/>
      <c r="H17" s="83"/>
      <c r="I17" s="202"/>
      <c r="J17"/>
    </row>
    <row r="18" spans="1:10" s="58" customFormat="1" x14ac:dyDescent="0.45">
      <c r="A18"/>
      <c r="B18" s="158"/>
      <c r="C18" s="72"/>
      <c r="D18"/>
      <c r="E18" s="6"/>
      <c r="F18" s="121"/>
      <c r="G18" s="83"/>
      <c r="H18" s="83"/>
      <c r="I18" s="202"/>
      <c r="J18"/>
    </row>
    <row r="19" spans="1:10" s="58" customFormat="1" x14ac:dyDescent="0.45">
      <c r="A19"/>
      <c r="B19" s="158"/>
      <c r="C19" s="72"/>
      <c r="D19"/>
      <c r="E19" s="6"/>
      <c r="F19" s="121"/>
      <c r="G19" s="83"/>
      <c r="H19" s="83"/>
      <c r="I19" s="202"/>
      <c r="J19"/>
    </row>
    <row r="20" spans="1:10" s="58" customFormat="1" ht="14.65" thickBot="1" x14ac:dyDescent="0.5">
      <c r="A20"/>
      <c r="B20" s="158"/>
      <c r="C20" s="73"/>
      <c r="D20"/>
      <c r="E20" s="6"/>
      <c r="F20" s="77">
        <f>SUM(F8:F19)</f>
        <v>0</v>
      </c>
      <c r="G20" s="85">
        <f>SUM(G8:G19)</f>
        <v>0</v>
      </c>
      <c r="H20" s="86">
        <f>SUM(H8:H19)</f>
        <v>0</v>
      </c>
      <c r="I20" s="120"/>
      <c r="J20"/>
    </row>
    <row r="21" spans="1:10" s="58" customFormat="1" ht="14.65" thickTop="1" x14ac:dyDescent="0.45">
      <c r="A21"/>
      <c r="B21" s="158" t="s">
        <v>25</v>
      </c>
      <c r="C21" s="74" t="s">
        <v>25</v>
      </c>
      <c r="D21" s="6" t="s">
        <v>25</v>
      </c>
      <c r="E21" s="6" t="s">
        <v>25</v>
      </c>
      <c r="F21" s="43"/>
      <c r="G21" s="83"/>
      <c r="H21" s="83"/>
      <c r="I21" s="120"/>
      <c r="J21"/>
    </row>
    <row r="22" spans="1:10" s="58" customFormat="1" x14ac:dyDescent="0.45">
      <c r="A22"/>
      <c r="B22" s="158"/>
      <c r="C22" s="89" t="s">
        <v>25</v>
      </c>
      <c r="D22"/>
      <c r="E22" s="6"/>
      <c r="F22" s="43" t="s">
        <v>25</v>
      </c>
      <c r="G22" s="83"/>
      <c r="H22" s="83"/>
      <c r="I22" s="120"/>
      <c r="J22"/>
    </row>
    <row r="23" spans="1:10" s="58" customFormat="1" x14ac:dyDescent="0.45">
      <c r="A23"/>
      <c r="B23" s="162"/>
      <c r="C23" s="90"/>
      <c r="D23" s="4"/>
      <c r="E23" s="16"/>
      <c r="F23" s="43"/>
      <c r="G23" s="83"/>
      <c r="H23" s="83"/>
      <c r="I23" s="120"/>
      <c r="J23"/>
    </row>
    <row r="24" spans="1:10" s="58" customFormat="1" x14ac:dyDescent="0.45">
      <c r="A24"/>
      <c r="B24" s="162"/>
      <c r="C24" s="313" t="s">
        <v>133</v>
      </c>
      <c r="D24" s="313"/>
      <c r="E24" s="313"/>
      <c r="F24" s="43"/>
      <c r="G24" s="83"/>
      <c r="H24" s="83"/>
      <c r="I24" s="8"/>
      <c r="J24"/>
    </row>
    <row r="25" spans="1:10" s="58" customFormat="1" x14ac:dyDescent="0.45">
      <c r="A25"/>
      <c r="B25" s="162"/>
      <c r="C25" s="91"/>
      <c r="D25" s="53"/>
      <c r="E25" s="53"/>
      <c r="F25" s="8"/>
      <c r="G25" s="83"/>
      <c r="H25" s="83"/>
      <c r="I25" s="8"/>
      <c r="J25"/>
    </row>
    <row r="26" spans="1:10" s="58" customFormat="1" x14ac:dyDescent="0.45">
      <c r="A26"/>
      <c r="B26" s="162"/>
      <c r="C26" s="92" t="s">
        <v>0</v>
      </c>
      <c r="D26" s="18" t="s">
        <v>12</v>
      </c>
      <c r="E26" s="18" t="s">
        <v>11</v>
      </c>
      <c r="F26" s="8"/>
      <c r="G26" s="83"/>
      <c r="H26" s="83"/>
      <c r="I26" s="8"/>
      <c r="J26"/>
    </row>
    <row r="27" spans="1:10" s="58" customFormat="1" x14ac:dyDescent="0.45">
      <c r="A27"/>
      <c r="B27" s="162"/>
      <c r="C27" s="57" t="s">
        <v>30</v>
      </c>
      <c r="D27" s="19"/>
      <c r="E27" s="13">
        <f>SUM(I7)</f>
        <v>131615.87999999998</v>
      </c>
      <c r="F27" s="8"/>
      <c r="G27" s="83"/>
      <c r="H27" s="83"/>
      <c r="I27" s="8"/>
      <c r="J27" s="46"/>
    </row>
    <row r="28" spans="1:10" s="58" customFormat="1" x14ac:dyDescent="0.45">
      <c r="A28"/>
      <c r="B28" s="162"/>
      <c r="C28" s="56" t="s">
        <v>41</v>
      </c>
      <c r="D28" s="19" t="s">
        <v>25</v>
      </c>
      <c r="E28" s="12">
        <f>SUM(F20)</f>
        <v>0</v>
      </c>
      <c r="F28" s="8"/>
      <c r="G28" s="83"/>
      <c r="H28" s="83"/>
      <c r="I28" s="8"/>
      <c r="J28" s="46"/>
    </row>
    <row r="29" spans="1:10" s="58" customFormat="1" ht="15.75" x14ac:dyDescent="0.5">
      <c r="A29"/>
      <c r="B29" s="162"/>
      <c r="C29" s="20" t="s">
        <v>9</v>
      </c>
      <c r="D29" s="21" t="s">
        <v>25</v>
      </c>
      <c r="E29" s="24">
        <f>SUM(E27:E28)</f>
        <v>131615.87999999998</v>
      </c>
      <c r="F29" s="8"/>
      <c r="G29" s="83" t="s">
        <v>25</v>
      </c>
      <c r="H29" s="83"/>
      <c r="I29" s="8"/>
      <c r="J29" s="47">
        <v>43344</v>
      </c>
    </row>
    <row r="30" spans="1:10" s="58" customFormat="1" x14ac:dyDescent="0.45">
      <c r="A30"/>
      <c r="B30" s="162"/>
      <c r="C30" s="90"/>
      <c r="D30" s="4"/>
      <c r="E30" s="25"/>
      <c r="F30" s="8"/>
      <c r="G30" s="83"/>
      <c r="H30" s="83"/>
      <c r="I30" s="8"/>
      <c r="J30" s="42"/>
    </row>
    <row r="31" spans="1:10" s="58" customFormat="1" x14ac:dyDescent="0.45">
      <c r="A31"/>
      <c r="B31" s="162"/>
      <c r="C31" s="92" t="s">
        <v>1</v>
      </c>
      <c r="D31" s="4"/>
      <c r="E31" s="25"/>
      <c r="F31" s="8"/>
      <c r="G31" s="83"/>
      <c r="H31" s="83"/>
      <c r="I31" s="8"/>
      <c r="J31" s="42"/>
    </row>
    <row r="32" spans="1:10" s="58" customFormat="1" x14ac:dyDescent="0.45">
      <c r="A32"/>
      <c r="B32" s="162"/>
      <c r="C32" s="325" t="s">
        <v>49</v>
      </c>
      <c r="D32" s="325"/>
      <c r="E32" s="40">
        <v>0</v>
      </c>
      <c r="F32" s="8"/>
      <c r="G32" s="83"/>
      <c r="H32" s="83"/>
      <c r="I32" s="8"/>
      <c r="J32" s="42"/>
    </row>
    <row r="33" spans="1:14" s="58" customFormat="1" x14ac:dyDescent="0.45">
      <c r="A33"/>
      <c r="B33" s="162"/>
      <c r="C33" s="325" t="s">
        <v>28</v>
      </c>
      <c r="D33" s="325"/>
      <c r="E33" s="41">
        <v>0</v>
      </c>
      <c r="F33" s="8"/>
      <c r="G33" s="83"/>
      <c r="H33" s="83"/>
      <c r="I33" s="8"/>
      <c r="J33" s="42"/>
    </row>
    <row r="34" spans="1:14" s="58" customFormat="1" x14ac:dyDescent="0.45">
      <c r="A34"/>
      <c r="B34" s="162"/>
      <c r="C34" s="326" t="s">
        <v>27</v>
      </c>
      <c r="D34" s="327"/>
      <c r="E34" s="75">
        <v>0</v>
      </c>
      <c r="F34" s="8"/>
      <c r="G34" s="83"/>
      <c r="H34" s="83"/>
      <c r="I34" s="8"/>
      <c r="J34" s="42"/>
    </row>
    <row r="35" spans="1:14" s="58" customFormat="1" x14ac:dyDescent="0.45">
      <c r="A35"/>
      <c r="B35" s="162"/>
      <c r="C35" s="326" t="s">
        <v>39</v>
      </c>
      <c r="D35" s="327"/>
      <c r="E35" s="35">
        <v>0</v>
      </c>
      <c r="F35" s="8"/>
      <c r="G35" s="83"/>
      <c r="H35" s="83"/>
      <c r="I35" s="8"/>
      <c r="J35" s="42"/>
    </row>
    <row r="36" spans="1:14" s="58" customFormat="1" x14ac:dyDescent="0.45">
      <c r="A36"/>
      <c r="B36" s="162"/>
      <c r="C36" s="325" t="s">
        <v>29</v>
      </c>
      <c r="D36" s="325"/>
      <c r="E36" s="52">
        <v>0</v>
      </c>
      <c r="F36" s="8"/>
      <c r="G36" s="83"/>
      <c r="H36" s="83"/>
      <c r="I36" s="8"/>
      <c r="J36" s="42"/>
    </row>
    <row r="37" spans="1:14" s="58" customFormat="1" x14ac:dyDescent="0.45">
      <c r="A37"/>
      <c r="B37" s="162"/>
      <c r="C37" s="325" t="s">
        <v>48</v>
      </c>
      <c r="D37" s="325"/>
      <c r="E37" s="218">
        <v>0</v>
      </c>
      <c r="F37" s="8" t="s">
        <v>25</v>
      </c>
      <c r="G37" s="83"/>
      <c r="H37" s="83"/>
      <c r="I37" s="8"/>
      <c r="J37" s="42"/>
    </row>
    <row r="38" spans="1:14" s="58" customFormat="1" x14ac:dyDescent="0.45">
      <c r="A38"/>
      <c r="B38" s="162"/>
      <c r="C38" s="325" t="s">
        <v>42</v>
      </c>
      <c r="D38" s="325"/>
      <c r="E38" s="37">
        <v>0</v>
      </c>
      <c r="F38" s="8" t="s">
        <v>25</v>
      </c>
      <c r="G38" s="83" t="s">
        <v>25</v>
      </c>
      <c r="H38" s="83"/>
      <c r="I38" s="8"/>
      <c r="J38" s="42"/>
    </row>
    <row r="39" spans="1:14" s="58" customFormat="1" x14ac:dyDescent="0.45">
      <c r="A39"/>
      <c r="B39" s="162"/>
      <c r="C39" s="93" t="s">
        <v>10</v>
      </c>
      <c r="D39" s="4"/>
      <c r="E39" s="39">
        <f>SUM(E32:E38)</f>
        <v>0</v>
      </c>
      <c r="F39" s="8"/>
      <c r="G39" s="83"/>
      <c r="H39" s="83"/>
      <c r="I39" s="8"/>
      <c r="J39" s="42"/>
    </row>
    <row r="40" spans="1:14" s="58" customFormat="1" ht="14.65" thickBot="1" x14ac:dyDescent="0.5">
      <c r="A40"/>
      <c r="B40" s="162"/>
      <c r="C40" s="90"/>
      <c r="D40" s="4"/>
      <c r="E40" s="23"/>
      <c r="F40" s="8"/>
      <c r="G40" s="83"/>
      <c r="H40" s="83"/>
      <c r="I40" s="8"/>
      <c r="J40" s="42"/>
    </row>
    <row r="41" spans="1:14" s="58" customFormat="1" ht="16.149999999999999" thickBot="1" x14ac:dyDescent="0.55000000000000004">
      <c r="A41"/>
      <c r="B41" s="162"/>
      <c r="C41" s="310" t="s">
        <v>3</v>
      </c>
      <c r="D41" s="311"/>
      <c r="E41" s="27">
        <f>SUM(-E39,E29)</f>
        <v>131615.87999999998</v>
      </c>
      <c r="F41" s="8"/>
      <c r="G41" s="83"/>
      <c r="H41" s="83"/>
      <c r="I41" s="8"/>
      <c r="J41" s="42" t="s">
        <v>24</v>
      </c>
    </row>
    <row r="42" spans="1:14" s="58" customFormat="1" x14ac:dyDescent="0.45">
      <c r="A42"/>
      <c r="B42" s="162"/>
      <c r="C42" s="90"/>
      <c r="D42" s="4"/>
      <c r="E42" s="30"/>
      <c r="F42" s="50"/>
      <c r="G42" s="83">
        <f>SUM(E41,-I10)</f>
        <v>131615.87999999998</v>
      </c>
      <c r="H42" s="83"/>
      <c r="I42" s="8"/>
      <c r="J42" s="46"/>
    </row>
    <row r="43" spans="1:14" s="58" customFormat="1" x14ac:dyDescent="0.45">
      <c r="A43"/>
      <c r="B43" s="162"/>
      <c r="C43" s="90"/>
      <c r="D43" s="4"/>
      <c r="E43" s="49"/>
      <c r="F43" s="50"/>
      <c r="G43" s="83"/>
      <c r="H43" s="83"/>
      <c r="I43" s="8"/>
      <c r="J43" s="46"/>
    </row>
    <row r="44" spans="1:14" s="58" customFormat="1" x14ac:dyDescent="0.45">
      <c r="A44"/>
      <c r="B44" s="158"/>
      <c r="C44" s="73"/>
      <c r="D44"/>
      <c r="E44" s="29"/>
      <c r="F44" s="50"/>
      <c r="G44" s="83"/>
      <c r="H44" s="83"/>
      <c r="I44" s="8"/>
      <c r="J44" s="46"/>
    </row>
    <row r="45" spans="1:14" s="58" customFormat="1" x14ac:dyDescent="0.45">
      <c r="A45"/>
      <c r="B45" s="158"/>
      <c r="C45" s="73"/>
      <c r="D45"/>
      <c r="E45" s="29"/>
      <c r="F45" s="8"/>
      <c r="G45" s="83"/>
      <c r="H45" s="83"/>
      <c r="I45" s="8"/>
      <c r="J45"/>
    </row>
    <row r="46" spans="1:14" s="8" customFormat="1" x14ac:dyDescent="0.45">
      <c r="A46"/>
      <c r="B46" s="158"/>
      <c r="C46" s="73"/>
      <c r="D46"/>
      <c r="E46" s="29"/>
      <c r="G46" s="83"/>
      <c r="H46" s="83"/>
      <c r="J46"/>
      <c r="K46" s="59"/>
      <c r="L46" s="59"/>
      <c r="M46" s="59"/>
      <c r="N46" s="59"/>
    </row>
    <row r="47" spans="1:14" s="8" customFormat="1" x14ac:dyDescent="0.45">
      <c r="A47"/>
      <c r="B47" s="158"/>
      <c r="C47" s="73"/>
      <c r="D47"/>
      <c r="E47" s="29">
        <v>11</v>
      </c>
      <c r="G47" s="83"/>
      <c r="H47" s="83"/>
      <c r="J47"/>
      <c r="K47" s="59"/>
      <c r="L47" s="59"/>
      <c r="M47" s="59"/>
      <c r="N47" s="59"/>
    </row>
    <row r="48" spans="1:14" s="8" customFormat="1" x14ac:dyDescent="0.45">
      <c r="A48"/>
      <c r="B48" s="158"/>
      <c r="C48" s="73"/>
      <c r="D48"/>
      <c r="E48" s="29"/>
      <c r="G48" s="83"/>
      <c r="H48" s="83"/>
      <c r="J48"/>
      <c r="K48" s="59"/>
      <c r="L48" s="59"/>
      <c r="M48" s="59"/>
      <c r="N48" s="59"/>
    </row>
    <row r="49" spans="1:14" s="8" customFormat="1" x14ac:dyDescent="0.45">
      <c r="A49"/>
      <c r="B49" s="158"/>
      <c r="C49" s="73"/>
      <c r="D49"/>
      <c r="E49" s="29"/>
      <c r="G49" s="83"/>
      <c r="H49" s="83"/>
      <c r="J49"/>
      <c r="K49" s="59"/>
      <c r="L49" s="59"/>
      <c r="M49" s="59"/>
      <c r="N49" s="59"/>
    </row>
    <row r="50" spans="1:14" s="8" customFormat="1" x14ac:dyDescent="0.45">
      <c r="A50"/>
      <c r="B50" s="158"/>
      <c r="C50" s="73"/>
      <c r="D50"/>
      <c r="E50" s="34"/>
      <c r="G50" s="83"/>
      <c r="H50" s="83"/>
      <c r="J50"/>
      <c r="K50" s="59"/>
      <c r="L50" s="59"/>
      <c r="M50" s="59"/>
      <c r="N50" s="59"/>
    </row>
  </sheetData>
  <mergeCells count="15">
    <mergeCell ref="C37:D37"/>
    <mergeCell ref="C38:D38"/>
    <mergeCell ref="C41:D41"/>
    <mergeCell ref="C24:E24"/>
    <mergeCell ref="C32:D32"/>
    <mergeCell ref="C33:D33"/>
    <mergeCell ref="C34:D34"/>
    <mergeCell ref="C35:D35"/>
    <mergeCell ref="C36:D36"/>
    <mergeCell ref="H5:H6"/>
    <mergeCell ref="B5:B6"/>
    <mergeCell ref="C5:C6"/>
    <mergeCell ref="D5:E6"/>
    <mergeCell ref="F5:F6"/>
    <mergeCell ref="G5:G6"/>
  </mergeCells>
  <phoneticPr fontId="34" type="noConversion"/>
  <pageMargins left="0.7" right="0.7" top="0.75" bottom="0.75" header="0.3" footer="0.3"/>
  <pageSetup paperSize="9" scale="70" orientation="portrait" r:id="rId1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101BF01-704D-4A6E-B26D-692F8515C914}">
  <sheetPr>
    <tabColor theme="9" tint="-0.249977111117893"/>
  </sheetPr>
  <dimension ref="A1:N60"/>
  <sheetViews>
    <sheetView topLeftCell="A4" zoomScale="80" zoomScaleNormal="80" workbookViewId="0">
      <pane xSplit="1" ySplit="3" topLeftCell="B15" activePane="bottomRight" state="frozen"/>
      <selection activeCell="A4" sqref="A4"/>
      <selection pane="topRight" activeCell="B4" sqref="B4"/>
      <selection pane="bottomLeft" activeCell="A7" sqref="A7"/>
      <selection pane="bottomRight" activeCell="C23" sqref="C23"/>
    </sheetView>
  </sheetViews>
  <sheetFormatPr baseColWidth="10" defaultRowHeight="14.25" x14ac:dyDescent="0.45"/>
  <cols>
    <col min="2" max="2" width="11.86328125" style="100" bestFit="1" customWidth="1"/>
    <col min="3" max="3" width="37.265625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79" bestFit="1" customWidth="1"/>
    <col min="8" max="8" width="9.73046875" style="79" customWidth="1"/>
    <col min="9" max="9" width="12" bestFit="1" customWidth="1"/>
    <col min="10" max="10" width="15.265625" bestFit="1" customWidth="1"/>
    <col min="11" max="11" width="13.3984375" style="58" bestFit="1" customWidth="1"/>
    <col min="12" max="14" width="11.3984375" style="58"/>
  </cols>
  <sheetData>
    <row r="1" spans="1:10" ht="15.75" x14ac:dyDescent="0.5">
      <c r="B1" s="98">
        <v>2019</v>
      </c>
    </row>
    <row r="2" spans="1:10" x14ac:dyDescent="0.45">
      <c r="B2" s="99" t="s">
        <v>31</v>
      </c>
      <c r="C2" s="3"/>
      <c r="D2" s="3"/>
      <c r="E2" s="15"/>
      <c r="F2" s="9"/>
      <c r="G2" s="82"/>
      <c r="H2" s="82"/>
    </row>
    <row r="3" spans="1:10" x14ac:dyDescent="0.45">
      <c r="B3" s="99" t="s">
        <v>26</v>
      </c>
      <c r="C3" s="5">
        <v>20537982765</v>
      </c>
      <c r="D3" s="3"/>
      <c r="E3" s="15"/>
      <c r="F3" s="9"/>
      <c r="G3" s="82"/>
      <c r="H3" s="82"/>
      <c r="I3" s="3"/>
    </row>
    <row r="4" spans="1:10" x14ac:dyDescent="0.45">
      <c r="B4" s="99" t="s">
        <v>6</v>
      </c>
      <c r="C4" s="5" t="s">
        <v>40</v>
      </c>
      <c r="D4" s="3"/>
      <c r="E4" s="15"/>
      <c r="F4" s="9"/>
      <c r="G4" s="82"/>
      <c r="H4" s="82"/>
      <c r="I4" s="3"/>
    </row>
    <row r="5" spans="1:10" ht="15" customHeight="1" x14ac:dyDescent="0.45">
      <c r="A5" s="1"/>
      <c r="B5" s="307" t="s">
        <v>2</v>
      </c>
      <c r="C5" s="308" t="s">
        <v>32</v>
      </c>
      <c r="D5" s="312" t="s">
        <v>36</v>
      </c>
      <c r="E5" s="312"/>
      <c r="F5" s="309" t="s">
        <v>7</v>
      </c>
      <c r="G5" s="322" t="s">
        <v>8</v>
      </c>
      <c r="H5" s="322" t="s">
        <v>5</v>
      </c>
      <c r="I5" s="33" t="s">
        <v>3</v>
      </c>
    </row>
    <row r="6" spans="1:10" x14ac:dyDescent="0.45">
      <c r="A6" s="2"/>
      <c r="B6" s="307"/>
      <c r="C6" s="308"/>
      <c r="D6" s="312"/>
      <c r="E6" s="312"/>
      <c r="F6" s="309"/>
      <c r="G6" s="322"/>
      <c r="H6" s="322"/>
      <c r="I6" s="33" t="s">
        <v>4</v>
      </c>
    </row>
    <row r="7" spans="1:10" s="58" customFormat="1" x14ac:dyDescent="0.45">
      <c r="A7"/>
      <c r="B7" s="100"/>
      <c r="C7" s="3" t="s">
        <v>30</v>
      </c>
      <c r="D7" t="s">
        <v>25</v>
      </c>
      <c r="E7" s="6"/>
      <c r="F7" s="8"/>
      <c r="G7" s="79"/>
      <c r="H7" s="79"/>
      <c r="I7" s="9">
        <f>SUM('SET26'!E41)</f>
        <v>131615.87999999998</v>
      </c>
      <c r="J7"/>
    </row>
    <row r="8" spans="1:10" s="58" customFormat="1" x14ac:dyDescent="0.45">
      <c r="A8"/>
      <c r="B8" s="158"/>
      <c r="C8"/>
      <c r="D8"/>
      <c r="E8" s="6"/>
      <c r="F8" s="76"/>
      <c r="G8" s="79"/>
      <c r="H8" s="83"/>
      <c r="I8" s="202"/>
      <c r="J8"/>
    </row>
    <row r="9" spans="1:10" s="58" customFormat="1" x14ac:dyDescent="0.45">
      <c r="A9"/>
      <c r="B9" s="158"/>
      <c r="C9"/>
      <c r="D9"/>
      <c r="E9" s="6"/>
      <c r="F9" s="76"/>
      <c r="G9" s="79"/>
      <c r="H9" s="83"/>
      <c r="I9" s="202"/>
      <c r="J9"/>
    </row>
    <row r="10" spans="1:10" s="58" customFormat="1" x14ac:dyDescent="0.45">
      <c r="A10"/>
      <c r="B10" s="158"/>
      <c r="C10"/>
      <c r="D10"/>
      <c r="E10" s="6"/>
      <c r="F10" s="76"/>
      <c r="G10" s="79"/>
      <c r="H10" s="83"/>
      <c r="I10" s="202"/>
      <c r="J10"/>
    </row>
    <row r="11" spans="1:10" s="58" customFormat="1" x14ac:dyDescent="0.45">
      <c r="A11"/>
      <c r="B11" s="158"/>
      <c r="C11"/>
      <c r="D11"/>
      <c r="E11" s="6"/>
      <c r="F11" s="76"/>
      <c r="G11" s="79"/>
      <c r="H11" s="83"/>
      <c r="I11" s="202"/>
      <c r="J11"/>
    </row>
    <row r="12" spans="1:10" s="58" customFormat="1" x14ac:dyDescent="0.45">
      <c r="A12"/>
      <c r="B12" s="158"/>
      <c r="C12"/>
      <c r="D12"/>
      <c r="E12" s="6"/>
      <c r="F12" s="76"/>
      <c r="G12" s="79"/>
      <c r="H12" s="83"/>
      <c r="I12" s="202"/>
      <c r="J12"/>
    </row>
    <row r="13" spans="1:10" s="58" customFormat="1" x14ac:dyDescent="0.45">
      <c r="A13"/>
      <c r="B13" s="158"/>
      <c r="C13"/>
      <c r="D13"/>
      <c r="E13" s="6"/>
      <c r="F13" s="76"/>
      <c r="G13" s="79"/>
      <c r="H13" s="83"/>
      <c r="I13" s="202"/>
      <c r="J13"/>
    </row>
    <row r="14" spans="1:10" s="58" customFormat="1" x14ac:dyDescent="0.45">
      <c r="A14"/>
      <c r="B14" s="158"/>
      <c r="C14"/>
      <c r="D14"/>
      <c r="E14" s="6"/>
      <c r="F14" s="76"/>
      <c r="G14" s="79"/>
      <c r="H14" s="83"/>
      <c r="I14" s="202"/>
      <c r="J14"/>
    </row>
    <row r="15" spans="1:10" s="58" customFormat="1" x14ac:dyDescent="0.45">
      <c r="A15"/>
      <c r="B15" s="158"/>
      <c r="C15"/>
      <c r="D15"/>
      <c r="E15" s="6"/>
      <c r="F15" s="76"/>
      <c r="G15" s="79"/>
      <c r="H15" s="79"/>
      <c r="I15" s="202"/>
      <c r="J15"/>
    </row>
    <row r="16" spans="1:10" s="58" customFormat="1" x14ac:dyDescent="0.45">
      <c r="A16"/>
      <c r="B16" s="158"/>
      <c r="C16"/>
      <c r="D16"/>
      <c r="E16" s="6"/>
      <c r="F16" s="76"/>
      <c r="G16" s="79"/>
      <c r="H16" s="79"/>
      <c r="I16" s="202"/>
      <c r="J16"/>
    </row>
    <row r="17" spans="1:10" s="58" customFormat="1" x14ac:dyDescent="0.45">
      <c r="A17"/>
      <c r="B17" s="158"/>
      <c r="C17"/>
      <c r="D17"/>
      <c r="E17" s="6"/>
      <c r="F17" s="76"/>
      <c r="G17" s="79"/>
      <c r="H17" s="79"/>
      <c r="I17" s="202"/>
      <c r="J17"/>
    </row>
    <row r="18" spans="1:10" s="58" customFormat="1" ht="14.65" thickBot="1" x14ac:dyDescent="0.5">
      <c r="A18"/>
      <c r="B18" s="100"/>
      <c r="C18"/>
      <c r="D18"/>
      <c r="E18" s="6"/>
      <c r="F18" s="77">
        <f>SUM(F8:F17)</f>
        <v>0</v>
      </c>
      <c r="G18" s="80">
        <f>SUM(G8:G17)</f>
        <v>0</v>
      </c>
      <c r="H18" s="81">
        <f>SUM(H8:H17)</f>
        <v>0</v>
      </c>
      <c r="I18" s="71"/>
      <c r="J18"/>
    </row>
    <row r="19" spans="1:10" s="58" customFormat="1" ht="14.65" thickTop="1" x14ac:dyDescent="0.45">
      <c r="A19"/>
      <c r="B19" s="100" t="s">
        <v>25</v>
      </c>
      <c r="C19" s="6" t="s">
        <v>25</v>
      </c>
      <c r="D19" s="6" t="s">
        <v>25</v>
      </c>
      <c r="E19" s="6" t="s">
        <v>25</v>
      </c>
      <c r="F19" s="43"/>
      <c r="G19" s="79"/>
      <c r="H19" s="79"/>
      <c r="I19" s="71"/>
      <c r="J19"/>
    </row>
    <row r="20" spans="1:10" s="58" customFormat="1" x14ac:dyDescent="0.45">
      <c r="A20"/>
      <c r="B20"/>
      <c r="C20"/>
      <c r="D20"/>
      <c r="E20"/>
      <c r="F20"/>
      <c r="G20"/>
      <c r="H20"/>
      <c r="I20"/>
      <c r="J20"/>
    </row>
    <row r="21" spans="1:10" s="58" customFormat="1" x14ac:dyDescent="0.45">
      <c r="A21"/>
      <c r="B21" s="101"/>
      <c r="C21" s="4"/>
      <c r="D21" s="4"/>
      <c r="E21" s="16"/>
      <c r="F21" s="43"/>
      <c r="G21" s="79"/>
      <c r="H21" s="79"/>
      <c r="I21" s="71"/>
      <c r="J21"/>
    </row>
    <row r="22" spans="1:10" s="58" customFormat="1" x14ac:dyDescent="0.45">
      <c r="A22"/>
      <c r="B22" s="101"/>
      <c r="C22" s="313" t="s">
        <v>134</v>
      </c>
      <c r="D22" s="313"/>
      <c r="E22" s="313"/>
      <c r="F22" s="43"/>
      <c r="G22" s="79"/>
      <c r="H22" s="79"/>
      <c r="I22" s="71"/>
      <c r="J22"/>
    </row>
    <row r="23" spans="1:10" s="58" customFormat="1" x14ac:dyDescent="0.45">
      <c r="A23"/>
      <c r="B23" s="101"/>
      <c r="C23" s="53"/>
      <c r="D23" s="53"/>
      <c r="E23" s="53"/>
      <c r="F23" s="8"/>
      <c r="G23" s="79"/>
      <c r="H23" s="79"/>
      <c r="I23" s="71"/>
      <c r="J23"/>
    </row>
    <row r="24" spans="1:10" s="58" customFormat="1" x14ac:dyDescent="0.45">
      <c r="A24"/>
      <c r="B24" s="101"/>
      <c r="C24" s="17" t="s">
        <v>0</v>
      </c>
      <c r="D24" s="18" t="s">
        <v>12</v>
      </c>
      <c r="E24" s="18" t="s">
        <v>11</v>
      </c>
      <c r="F24" s="8"/>
      <c r="G24" s="79"/>
      <c r="H24" s="79"/>
      <c r="I24" s="71"/>
      <c r="J24"/>
    </row>
    <row r="25" spans="1:10" s="58" customFormat="1" x14ac:dyDescent="0.45">
      <c r="A25"/>
      <c r="B25" s="101"/>
      <c r="C25" s="57" t="s">
        <v>30</v>
      </c>
      <c r="D25" s="19"/>
      <c r="E25" s="13">
        <f>SUM(I7)</f>
        <v>131615.87999999998</v>
      </c>
      <c r="F25" s="8"/>
      <c r="G25" s="79"/>
      <c r="H25" s="79"/>
      <c r="I25" s="71"/>
      <c r="J25"/>
    </row>
    <row r="26" spans="1:10" s="58" customFormat="1" x14ac:dyDescent="0.45">
      <c r="A26"/>
      <c r="B26" s="101"/>
      <c r="C26" s="56" t="s">
        <v>41</v>
      </c>
      <c r="D26" s="19" t="s">
        <v>25</v>
      </c>
      <c r="E26" s="12">
        <f>SUM(F18)</f>
        <v>0</v>
      </c>
      <c r="F26" s="8"/>
      <c r="G26" s="79"/>
      <c r="H26" s="79"/>
      <c r="I26" s="71"/>
      <c r="J26"/>
    </row>
    <row r="27" spans="1:10" s="58" customFormat="1" ht="15.75" x14ac:dyDescent="0.5">
      <c r="A27"/>
      <c r="B27" s="101"/>
      <c r="C27" s="20" t="s">
        <v>9</v>
      </c>
      <c r="D27" s="21" t="s">
        <v>25</v>
      </c>
      <c r="E27" s="24">
        <f>SUM(E25:E26)</f>
        <v>131615.87999999998</v>
      </c>
      <c r="F27" s="8"/>
      <c r="G27" s="79" t="s">
        <v>25</v>
      </c>
      <c r="H27" s="79"/>
      <c r="I27" s="71"/>
      <c r="J27"/>
    </row>
    <row r="28" spans="1:10" s="58" customFormat="1" x14ac:dyDescent="0.45">
      <c r="A28"/>
      <c r="B28" s="101"/>
      <c r="C28" s="4"/>
      <c r="D28" s="4"/>
      <c r="E28" s="25"/>
      <c r="F28" s="8"/>
      <c r="G28" s="79"/>
      <c r="H28" s="79"/>
      <c r="I28" s="71"/>
      <c r="J28"/>
    </row>
    <row r="29" spans="1:10" s="58" customFormat="1" x14ac:dyDescent="0.45">
      <c r="A29"/>
      <c r="B29" s="101"/>
      <c r="C29" s="17" t="s">
        <v>1</v>
      </c>
      <c r="D29" s="4"/>
      <c r="E29" s="25"/>
      <c r="F29" s="8"/>
      <c r="G29" s="79"/>
      <c r="H29" s="79"/>
      <c r="I29" s="71"/>
      <c r="J29"/>
    </row>
    <row r="30" spans="1:10" s="58" customFormat="1" x14ac:dyDescent="0.45">
      <c r="A30" t="s">
        <v>25</v>
      </c>
      <c r="B30" s="101"/>
      <c r="C30" s="325" t="s">
        <v>49</v>
      </c>
      <c r="D30" s="325"/>
      <c r="E30" s="40">
        <v>0</v>
      </c>
      <c r="F30" s="8"/>
      <c r="G30" s="79"/>
      <c r="I30" s="7"/>
      <c r="J30"/>
    </row>
    <row r="31" spans="1:10" s="58" customFormat="1" x14ac:dyDescent="0.45">
      <c r="A31"/>
      <c r="B31" s="101"/>
      <c r="C31" s="325" t="s">
        <v>28</v>
      </c>
      <c r="D31" s="325"/>
      <c r="E31" s="122">
        <v>0</v>
      </c>
      <c r="F31" s="8"/>
      <c r="G31" s="79"/>
      <c r="H31" s="79"/>
      <c r="I31" s="7"/>
      <c r="J31"/>
    </row>
    <row r="32" spans="1:10" s="58" customFormat="1" x14ac:dyDescent="0.45">
      <c r="A32"/>
      <c r="B32" s="101"/>
      <c r="C32" s="326" t="s">
        <v>27</v>
      </c>
      <c r="D32" s="327"/>
      <c r="E32" s="75">
        <v>0</v>
      </c>
      <c r="F32" s="8"/>
      <c r="G32" s="79"/>
      <c r="H32" s="79"/>
      <c r="I32" s="7"/>
      <c r="J32"/>
    </row>
    <row r="33" spans="1:10" s="58" customFormat="1" x14ac:dyDescent="0.45">
      <c r="A33"/>
      <c r="B33" s="101"/>
      <c r="C33" s="326" t="s">
        <v>39</v>
      </c>
      <c r="D33" s="327"/>
      <c r="E33" s="35">
        <v>0</v>
      </c>
      <c r="F33" s="8"/>
      <c r="G33" s="79"/>
      <c r="H33" s="79"/>
      <c r="I33" s="7"/>
      <c r="J33"/>
    </row>
    <row r="34" spans="1:10" s="58" customFormat="1" x14ac:dyDescent="0.45">
      <c r="A34"/>
      <c r="B34" s="101"/>
      <c r="C34" s="325" t="s">
        <v>29</v>
      </c>
      <c r="D34" s="325"/>
      <c r="E34" s="52">
        <v>0</v>
      </c>
      <c r="F34" s="8"/>
      <c r="G34" s="79"/>
      <c r="H34" s="79"/>
      <c r="I34"/>
      <c r="J34"/>
    </row>
    <row r="35" spans="1:10" s="58" customFormat="1" x14ac:dyDescent="0.45">
      <c r="A35"/>
      <c r="B35" s="101"/>
      <c r="C35" s="325" t="s">
        <v>48</v>
      </c>
      <c r="D35" s="325"/>
      <c r="E35" s="36">
        <v>0</v>
      </c>
      <c r="F35" s="8" t="s">
        <v>25</v>
      </c>
      <c r="G35" s="79"/>
      <c r="H35" s="79"/>
      <c r="I35"/>
      <c r="J35"/>
    </row>
    <row r="36" spans="1:10" s="58" customFormat="1" x14ac:dyDescent="0.45">
      <c r="A36"/>
      <c r="B36" s="101"/>
      <c r="C36" s="325" t="s">
        <v>42</v>
      </c>
      <c r="D36" s="325"/>
      <c r="E36" s="37">
        <f>SUM(H18)</f>
        <v>0</v>
      </c>
      <c r="F36" s="8" t="s">
        <v>25</v>
      </c>
      <c r="G36" s="79" t="s">
        <v>25</v>
      </c>
      <c r="H36" s="79"/>
      <c r="I36"/>
      <c r="J36"/>
    </row>
    <row r="37" spans="1:10" s="58" customFormat="1" x14ac:dyDescent="0.45">
      <c r="A37"/>
      <c r="B37" s="101"/>
      <c r="C37" s="22" t="s">
        <v>10</v>
      </c>
      <c r="D37" s="4"/>
      <c r="E37" s="39">
        <f>SUM(E30:E36)</f>
        <v>0</v>
      </c>
      <c r="F37" s="8"/>
      <c r="G37" s="79"/>
      <c r="H37" s="79"/>
      <c r="I37"/>
      <c r="J37" s="46"/>
    </row>
    <row r="38" spans="1:10" s="58" customFormat="1" ht="14.65" thickBot="1" x14ac:dyDescent="0.5">
      <c r="A38"/>
      <c r="B38" s="101"/>
      <c r="C38" s="4"/>
      <c r="D38" s="4"/>
      <c r="E38" s="23"/>
      <c r="F38" s="8"/>
      <c r="G38" s="79"/>
      <c r="H38" s="79"/>
      <c r="I38"/>
      <c r="J38" s="46"/>
    </row>
    <row r="39" spans="1:10" s="58" customFormat="1" ht="16.149999999999999" thickBot="1" x14ac:dyDescent="0.55000000000000004">
      <c r="A39"/>
      <c r="B39" s="101"/>
      <c r="C39" s="310" t="s">
        <v>3</v>
      </c>
      <c r="D39" s="311"/>
      <c r="E39" s="27">
        <f>SUM(-E37,E27)</f>
        <v>131615.87999999998</v>
      </c>
      <c r="F39" s="8"/>
      <c r="G39" s="79"/>
      <c r="H39" s="79"/>
      <c r="I39"/>
      <c r="J39" s="47">
        <v>43344</v>
      </c>
    </row>
    <row r="40" spans="1:10" s="58" customFormat="1" x14ac:dyDescent="0.45">
      <c r="A40"/>
      <c r="B40" s="100"/>
      <c r="C40"/>
      <c r="D40"/>
      <c r="E40" s="29"/>
      <c r="F40" s="8"/>
      <c r="G40" s="79">
        <f>SUM(E39,-I11)</f>
        <v>131615.87999999998</v>
      </c>
      <c r="H40" s="79"/>
      <c r="I40"/>
      <c r="J40" s="42"/>
    </row>
    <row r="41" spans="1:10" s="58" customFormat="1" x14ac:dyDescent="0.45">
      <c r="A41"/>
      <c r="B41" s="100"/>
      <c r="C41"/>
      <c r="D41"/>
      <c r="E41" s="29"/>
      <c r="F41" s="8"/>
      <c r="G41" s="79"/>
      <c r="H41" s="79"/>
      <c r="I41"/>
      <c r="J41" s="42"/>
    </row>
    <row r="42" spans="1:10" s="58" customFormat="1" x14ac:dyDescent="0.45">
      <c r="A42"/>
      <c r="B42" s="100"/>
      <c r="C42"/>
      <c r="D42"/>
      <c r="E42" s="29">
        <v>10</v>
      </c>
      <c r="F42" s="8"/>
      <c r="G42" s="79"/>
      <c r="H42" s="79"/>
      <c r="I42"/>
      <c r="J42" s="42"/>
    </row>
    <row r="43" spans="1:10" s="58" customFormat="1" x14ac:dyDescent="0.45">
      <c r="A43"/>
      <c r="B43" s="100"/>
      <c r="C43"/>
      <c r="D43"/>
      <c r="E43" s="29"/>
      <c r="F43" s="8"/>
      <c r="G43" s="79"/>
      <c r="H43" s="79"/>
      <c r="I43"/>
      <c r="J43" s="42"/>
    </row>
    <row r="44" spans="1:10" s="58" customFormat="1" x14ac:dyDescent="0.45">
      <c r="A44"/>
      <c r="B44" s="100"/>
      <c r="C44"/>
      <c r="D44"/>
      <c r="E44" s="29"/>
      <c r="F44" s="8"/>
      <c r="G44" s="79"/>
      <c r="H44" s="79"/>
      <c r="I44"/>
      <c r="J44" s="42"/>
    </row>
    <row r="45" spans="1:10" s="58" customFormat="1" x14ac:dyDescent="0.45">
      <c r="A45"/>
      <c r="B45" s="100"/>
      <c r="C45"/>
      <c r="D45"/>
      <c r="E45" s="29">
        <v>11</v>
      </c>
      <c r="F45" s="8"/>
      <c r="G45" s="79"/>
      <c r="H45" s="79"/>
      <c r="I45"/>
      <c r="J45" s="42"/>
    </row>
    <row r="46" spans="1:10" s="58" customFormat="1" x14ac:dyDescent="0.45">
      <c r="A46"/>
      <c r="B46" s="100"/>
      <c r="C46"/>
      <c r="D46"/>
      <c r="E46" s="29"/>
      <c r="F46" s="8"/>
      <c r="G46" s="79"/>
      <c r="H46" s="79"/>
      <c r="I46"/>
      <c r="J46" s="42"/>
    </row>
    <row r="47" spans="1:10" s="58" customFormat="1" x14ac:dyDescent="0.45">
      <c r="A47"/>
      <c r="B47" s="100"/>
      <c r="C47"/>
      <c r="D47"/>
      <c r="E47" s="29"/>
      <c r="F47" s="8"/>
      <c r="G47" s="79"/>
      <c r="H47" s="79"/>
      <c r="I47"/>
      <c r="J47" s="42"/>
    </row>
    <row r="48" spans="1:10" s="58" customFormat="1" x14ac:dyDescent="0.45">
      <c r="A48"/>
      <c r="B48" s="100"/>
      <c r="C48"/>
      <c r="D48"/>
      <c r="E48" s="34"/>
      <c r="F48" s="8"/>
      <c r="G48" s="79"/>
      <c r="H48" s="79"/>
      <c r="I48"/>
      <c r="J48" s="42"/>
    </row>
    <row r="49" spans="1:14" s="58" customFormat="1" x14ac:dyDescent="0.45">
      <c r="A49"/>
      <c r="B49" s="100"/>
      <c r="C49"/>
      <c r="D49"/>
      <c r="E49" s="6"/>
      <c r="F49" s="8"/>
      <c r="G49" s="79"/>
      <c r="H49" s="79"/>
      <c r="I49"/>
      <c r="J49" s="42"/>
    </row>
    <row r="50" spans="1:14" s="58" customFormat="1" x14ac:dyDescent="0.45">
      <c r="A50"/>
      <c r="B50" s="100"/>
      <c r="C50"/>
      <c r="D50"/>
      <c r="E50" s="6"/>
      <c r="F50" s="8"/>
      <c r="G50" s="79"/>
      <c r="H50" s="79"/>
      <c r="I50"/>
      <c r="J50" s="42"/>
    </row>
    <row r="51" spans="1:14" s="58" customFormat="1" x14ac:dyDescent="0.45">
      <c r="A51"/>
      <c r="B51" s="100"/>
      <c r="C51"/>
      <c r="D51"/>
      <c r="E51" s="6"/>
      <c r="F51" s="8"/>
      <c r="G51" s="79"/>
      <c r="H51" s="79"/>
      <c r="I51"/>
      <c r="J51" s="42" t="s">
        <v>24</v>
      </c>
    </row>
    <row r="52" spans="1:14" s="58" customFormat="1" x14ac:dyDescent="0.45">
      <c r="A52"/>
      <c r="B52" s="100"/>
      <c r="C52"/>
      <c r="D52"/>
      <c r="E52" s="6"/>
      <c r="F52" s="8"/>
      <c r="G52" s="79"/>
      <c r="H52" s="79"/>
      <c r="I52"/>
      <c r="J52" s="46"/>
    </row>
    <row r="53" spans="1:14" s="58" customFormat="1" x14ac:dyDescent="0.45">
      <c r="A53"/>
      <c r="B53" s="100"/>
      <c r="C53"/>
      <c r="D53"/>
      <c r="E53" s="6"/>
      <c r="F53" s="8"/>
      <c r="G53" s="79"/>
      <c r="H53" s="79"/>
      <c r="I53"/>
      <c r="J53" s="46"/>
    </row>
    <row r="54" spans="1:14" s="58" customFormat="1" x14ac:dyDescent="0.45">
      <c r="A54"/>
      <c r="B54" s="100"/>
      <c r="C54"/>
      <c r="D54"/>
      <c r="E54" s="6"/>
      <c r="F54" s="8"/>
      <c r="G54" s="79"/>
      <c r="H54" s="79"/>
      <c r="I54"/>
      <c r="J54" s="46"/>
    </row>
    <row r="55" spans="1:14" s="58" customFormat="1" x14ac:dyDescent="0.45">
      <c r="A55"/>
      <c r="B55" s="100"/>
      <c r="C55"/>
      <c r="D55"/>
      <c r="E55" s="6"/>
      <c r="F55" s="8"/>
      <c r="G55" s="79"/>
      <c r="H55" s="79"/>
      <c r="I55"/>
      <c r="J55"/>
    </row>
    <row r="56" spans="1:14" s="8" customFormat="1" x14ac:dyDescent="0.45">
      <c r="A56"/>
      <c r="B56" s="100"/>
      <c r="C56"/>
      <c r="D56"/>
      <c r="E56" s="6"/>
      <c r="G56" s="79"/>
      <c r="H56" s="79"/>
      <c r="I56"/>
      <c r="J56"/>
      <c r="K56" s="59"/>
      <c r="L56" s="59"/>
      <c r="M56" s="59"/>
      <c r="N56" s="59"/>
    </row>
    <row r="57" spans="1:14" s="8" customFormat="1" x14ac:dyDescent="0.45">
      <c r="A57"/>
      <c r="B57" s="100"/>
      <c r="C57"/>
      <c r="D57"/>
      <c r="E57" s="6"/>
      <c r="G57" s="79"/>
      <c r="H57" s="79"/>
      <c r="I57"/>
      <c r="J57"/>
      <c r="K57" s="59"/>
      <c r="L57" s="59"/>
      <c r="M57" s="59"/>
      <c r="N57" s="59"/>
    </row>
    <row r="58" spans="1:14" s="8" customFormat="1" x14ac:dyDescent="0.45">
      <c r="A58"/>
      <c r="B58" s="100"/>
      <c r="C58"/>
      <c r="D58"/>
      <c r="E58" s="6"/>
      <c r="G58" s="79"/>
      <c r="H58" s="79"/>
      <c r="I58"/>
      <c r="J58"/>
      <c r="K58" s="59"/>
      <c r="L58" s="59"/>
      <c r="M58" s="59"/>
      <c r="N58" s="59"/>
    </row>
    <row r="59" spans="1:14" s="8" customFormat="1" x14ac:dyDescent="0.45">
      <c r="A59"/>
      <c r="B59" s="100"/>
      <c r="C59"/>
      <c r="D59"/>
      <c r="E59" s="6"/>
      <c r="G59" s="79"/>
      <c r="H59" s="79"/>
      <c r="I59"/>
      <c r="J59"/>
      <c r="K59" s="59"/>
      <c r="L59" s="59"/>
      <c r="M59" s="59"/>
      <c r="N59" s="59"/>
    </row>
    <row r="60" spans="1:14" s="8" customFormat="1" x14ac:dyDescent="0.45">
      <c r="A60"/>
      <c r="B60" s="100"/>
      <c r="C60"/>
      <c r="D60"/>
      <c r="E60" s="6"/>
      <c r="G60" s="79"/>
      <c r="H60" s="79"/>
      <c r="I60"/>
      <c r="J60"/>
      <c r="K60" s="59"/>
      <c r="L60" s="59"/>
      <c r="M60" s="59"/>
      <c r="N60" s="59"/>
    </row>
  </sheetData>
  <mergeCells count="15">
    <mergeCell ref="H5:H6"/>
    <mergeCell ref="B5:B6"/>
    <mergeCell ref="C5:C6"/>
    <mergeCell ref="D5:E6"/>
    <mergeCell ref="F5:F6"/>
    <mergeCell ref="G5:G6"/>
    <mergeCell ref="C35:D35"/>
    <mergeCell ref="C36:D36"/>
    <mergeCell ref="C39:D39"/>
    <mergeCell ref="C22:E22"/>
    <mergeCell ref="C30:D30"/>
    <mergeCell ref="C31:D31"/>
    <mergeCell ref="C32:D32"/>
    <mergeCell ref="C33:D33"/>
    <mergeCell ref="C34:D34"/>
  </mergeCells>
  <phoneticPr fontId="34" type="noConversion"/>
  <pageMargins left="0.7" right="0.7" top="0.75" bottom="0.75" header="0.3" footer="0.3"/>
  <pageSetup paperSize="9" scale="70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AB618F0-E56B-45C4-9F9C-AB5B6D513C16}">
  <sheetPr>
    <tabColor theme="9" tint="-0.249977111117893"/>
  </sheetPr>
  <dimension ref="A1:N64"/>
  <sheetViews>
    <sheetView topLeftCell="A4" zoomScale="80" zoomScaleNormal="80" workbookViewId="0">
      <pane xSplit="1" ySplit="3" topLeftCell="B24" activePane="bottomRight" state="frozen"/>
      <selection activeCell="A4" sqref="A4"/>
      <selection pane="topRight" activeCell="B4" sqref="B4"/>
      <selection pane="bottomLeft" activeCell="A7" sqref="A7"/>
      <selection pane="bottomRight" activeCell="C32" sqref="C32"/>
    </sheetView>
  </sheetViews>
  <sheetFormatPr baseColWidth="10" defaultRowHeight="14.25" x14ac:dyDescent="0.45"/>
  <cols>
    <col min="2" max="2" width="11.86328125" style="100" bestFit="1" customWidth="1"/>
    <col min="3" max="3" width="37.265625" style="73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83" bestFit="1" customWidth="1"/>
    <col min="8" max="8" width="9.73046875" style="83" customWidth="1"/>
    <col min="9" max="9" width="12" bestFit="1" customWidth="1"/>
    <col min="10" max="10" width="15.265625" bestFit="1" customWidth="1"/>
    <col min="11" max="11" width="13.3984375" style="58" bestFit="1" customWidth="1"/>
    <col min="12" max="14" width="11.3984375" style="58"/>
  </cols>
  <sheetData>
    <row r="1" spans="1:10" ht="15.75" x14ac:dyDescent="0.5">
      <c r="B1" s="98">
        <v>2019</v>
      </c>
    </row>
    <row r="2" spans="1:10" x14ac:dyDescent="0.45">
      <c r="B2" s="99" t="s">
        <v>31</v>
      </c>
      <c r="C2" s="87"/>
      <c r="D2" s="3"/>
      <c r="E2" s="15"/>
      <c r="F2" s="9"/>
      <c r="G2" s="84"/>
      <c r="H2" s="84"/>
    </row>
    <row r="3" spans="1:10" x14ac:dyDescent="0.45">
      <c r="B3" s="99" t="s">
        <v>26</v>
      </c>
      <c r="C3" s="88">
        <v>20537982765</v>
      </c>
      <c r="D3" s="3"/>
      <c r="E3" s="15"/>
      <c r="F3" s="9"/>
      <c r="G3" s="84"/>
      <c r="H3" s="84"/>
      <c r="I3" s="3"/>
    </row>
    <row r="4" spans="1:10" x14ac:dyDescent="0.45">
      <c r="B4" s="99" t="s">
        <v>6</v>
      </c>
      <c r="C4" s="88" t="s">
        <v>40</v>
      </c>
      <c r="D4" s="3"/>
      <c r="E4" s="15"/>
      <c r="F4" s="9"/>
      <c r="G4" s="84"/>
      <c r="H4" s="84"/>
      <c r="I4" s="3"/>
    </row>
    <row r="5" spans="1:10" ht="15" customHeight="1" x14ac:dyDescent="0.45">
      <c r="A5" s="1"/>
      <c r="B5" s="307" t="s">
        <v>2</v>
      </c>
      <c r="C5" s="320" t="s">
        <v>32</v>
      </c>
      <c r="D5" s="312" t="s">
        <v>36</v>
      </c>
      <c r="E5" s="312"/>
      <c r="F5" s="309" t="s">
        <v>7</v>
      </c>
      <c r="G5" s="324" t="s">
        <v>8</v>
      </c>
      <c r="H5" s="324" t="s">
        <v>5</v>
      </c>
      <c r="I5" s="33" t="s">
        <v>3</v>
      </c>
    </row>
    <row r="6" spans="1:10" x14ac:dyDescent="0.45">
      <c r="A6" s="2"/>
      <c r="B6" s="307"/>
      <c r="C6" s="320"/>
      <c r="D6" s="312"/>
      <c r="E6" s="312"/>
      <c r="F6" s="309"/>
      <c r="G6" s="324"/>
      <c r="H6" s="324"/>
      <c r="I6" s="33" t="s">
        <v>4</v>
      </c>
    </row>
    <row r="7" spans="1:10" s="58" customFormat="1" x14ac:dyDescent="0.45">
      <c r="A7"/>
      <c r="B7" s="100"/>
      <c r="C7" s="87" t="s">
        <v>30</v>
      </c>
      <c r="D7" t="s">
        <v>25</v>
      </c>
      <c r="E7" s="6"/>
      <c r="F7" s="8"/>
      <c r="G7" s="83"/>
      <c r="H7" s="83"/>
      <c r="I7" s="9">
        <f>SUM('OCT26'!E39)</f>
        <v>131615.87999999998</v>
      </c>
      <c r="J7"/>
    </row>
    <row r="8" spans="1:10" s="58" customFormat="1" x14ac:dyDescent="0.45">
      <c r="A8"/>
      <c r="B8" s="158"/>
      <c r="C8" s="73"/>
      <c r="D8"/>
      <c r="E8" s="6"/>
      <c r="F8" s="76"/>
      <c r="G8" s="79"/>
      <c r="H8" s="79"/>
      <c r="I8" s="202"/>
      <c r="J8"/>
    </row>
    <row r="9" spans="1:10" s="58" customFormat="1" x14ac:dyDescent="0.45">
      <c r="A9"/>
      <c r="B9" s="158"/>
      <c r="C9" s="73"/>
      <c r="D9"/>
      <c r="E9" s="6"/>
      <c r="F9" s="76"/>
      <c r="G9" s="79"/>
      <c r="H9" s="79"/>
      <c r="I9" s="202"/>
      <c r="J9"/>
    </row>
    <row r="10" spans="1:10" s="58" customFormat="1" x14ac:dyDescent="0.45">
      <c r="A10"/>
      <c r="B10" s="158"/>
      <c r="C10" s="73"/>
      <c r="D10"/>
      <c r="E10" s="6"/>
      <c r="F10" s="76"/>
      <c r="G10" s="79"/>
      <c r="H10" s="79"/>
      <c r="I10" s="202"/>
      <c r="J10"/>
    </row>
    <row r="11" spans="1:10" s="58" customFormat="1" x14ac:dyDescent="0.45">
      <c r="A11"/>
      <c r="B11" s="158"/>
      <c r="C11" s="73"/>
      <c r="D11"/>
      <c r="E11" s="6"/>
      <c r="F11" s="76"/>
      <c r="G11" s="79"/>
      <c r="H11" s="79"/>
      <c r="I11" s="202"/>
      <c r="J11"/>
    </row>
    <row r="12" spans="1:10" s="58" customFormat="1" x14ac:dyDescent="0.45">
      <c r="A12"/>
      <c r="B12" s="158"/>
      <c r="C12" s="73"/>
      <c r="D12"/>
      <c r="E12" s="6"/>
      <c r="F12" s="76"/>
      <c r="G12" s="79"/>
      <c r="H12" s="79"/>
      <c r="I12" s="202"/>
      <c r="J12"/>
    </row>
    <row r="13" spans="1:10" s="58" customFormat="1" x14ac:dyDescent="0.45">
      <c r="A13"/>
      <c r="B13" s="158"/>
      <c r="C13" s="73"/>
      <c r="D13"/>
      <c r="E13" s="6"/>
      <c r="F13" s="76"/>
      <c r="G13" s="79"/>
      <c r="H13" s="79"/>
      <c r="I13" s="202"/>
      <c r="J13"/>
    </row>
    <row r="14" spans="1:10" s="58" customFormat="1" x14ac:dyDescent="0.45">
      <c r="A14"/>
      <c r="B14" s="158"/>
      <c r="C14" s="73"/>
      <c r="D14"/>
      <c r="E14" s="6"/>
      <c r="F14" s="76"/>
      <c r="G14" s="79"/>
      <c r="H14" s="79"/>
      <c r="I14" s="202"/>
      <c r="J14"/>
    </row>
    <row r="15" spans="1:10" s="58" customFormat="1" x14ac:dyDescent="0.45">
      <c r="A15"/>
      <c r="B15" s="158"/>
      <c r="C15" s="73"/>
      <c r="D15"/>
      <c r="E15" s="6"/>
      <c r="F15" s="76"/>
      <c r="G15" s="79"/>
      <c r="H15" s="79"/>
      <c r="I15" s="202"/>
      <c r="J15"/>
    </row>
    <row r="16" spans="1:10" s="58" customFormat="1" x14ac:dyDescent="0.45">
      <c r="A16"/>
      <c r="B16" s="158"/>
      <c r="C16" s="73"/>
      <c r="D16"/>
      <c r="E16" s="6"/>
      <c r="F16" s="76"/>
      <c r="G16" s="79"/>
      <c r="H16" s="79"/>
      <c r="I16" s="202"/>
      <c r="J16"/>
    </row>
    <row r="17" spans="1:10" s="58" customFormat="1" x14ac:dyDescent="0.45">
      <c r="A17"/>
      <c r="B17" s="158"/>
      <c r="C17" s="73"/>
      <c r="D17"/>
      <c r="E17" s="6"/>
      <c r="F17" s="76"/>
      <c r="G17" s="79"/>
      <c r="H17" s="79"/>
      <c r="I17" s="202"/>
      <c r="J17"/>
    </row>
    <row r="18" spans="1:10" s="58" customFormat="1" x14ac:dyDescent="0.45">
      <c r="A18"/>
      <c r="B18" s="158"/>
      <c r="C18" s="73"/>
      <c r="D18"/>
      <c r="E18" s="6"/>
      <c r="F18" s="76"/>
      <c r="G18" s="79"/>
      <c r="H18" s="79"/>
      <c r="I18" s="202"/>
      <c r="J18"/>
    </row>
    <row r="19" spans="1:10" s="58" customFormat="1" x14ac:dyDescent="0.45">
      <c r="A19"/>
      <c r="B19" s="158"/>
      <c r="C19" s="73"/>
      <c r="D19"/>
      <c r="E19" s="6"/>
      <c r="F19" s="76"/>
      <c r="G19" s="79"/>
      <c r="H19" s="79"/>
      <c r="I19" s="202"/>
      <c r="J19"/>
    </row>
    <row r="20" spans="1:10" s="58" customFormat="1" x14ac:dyDescent="0.45">
      <c r="A20"/>
      <c r="B20" s="158"/>
      <c r="C20" s="73"/>
      <c r="D20"/>
      <c r="E20" s="6"/>
      <c r="F20" s="76"/>
      <c r="G20" s="79"/>
      <c r="H20" s="79"/>
      <c r="I20" s="202"/>
      <c r="J20"/>
    </row>
    <row r="21" spans="1:10" s="58" customFormat="1" x14ac:dyDescent="0.45">
      <c r="A21"/>
      <c r="B21" s="158"/>
      <c r="C21" s="73"/>
      <c r="D21"/>
      <c r="E21" s="6"/>
      <c r="F21" s="76"/>
      <c r="G21" s="79"/>
      <c r="H21" s="79"/>
      <c r="I21" s="202"/>
      <c r="J21"/>
    </row>
    <row r="22" spans="1:10" s="58" customFormat="1" x14ac:dyDescent="0.45">
      <c r="A22"/>
      <c r="B22" s="158"/>
      <c r="C22" s="73"/>
      <c r="D22"/>
      <c r="E22" s="6"/>
      <c r="F22" s="76"/>
      <c r="G22" s="79"/>
      <c r="H22" s="79"/>
      <c r="I22" s="202"/>
      <c r="J22"/>
    </row>
    <row r="23" spans="1:10" s="58" customFormat="1" x14ac:dyDescent="0.45">
      <c r="A23"/>
      <c r="B23" s="158"/>
      <c r="C23" s="73"/>
      <c r="D23"/>
      <c r="E23" s="6"/>
      <c r="F23" s="76"/>
      <c r="G23" s="79"/>
      <c r="H23" s="79"/>
      <c r="I23" s="202"/>
      <c r="J23"/>
    </row>
    <row r="24" spans="1:10" s="58" customFormat="1" x14ac:dyDescent="0.45">
      <c r="A24"/>
      <c r="B24" s="158"/>
      <c r="C24" s="73"/>
      <c r="D24"/>
      <c r="E24" s="6"/>
      <c r="F24" s="76"/>
      <c r="G24" s="79"/>
      <c r="H24" s="79"/>
      <c r="I24" s="202"/>
      <c r="J24"/>
    </row>
    <row r="25" spans="1:10" s="58" customFormat="1" x14ac:dyDescent="0.45">
      <c r="A25"/>
      <c r="B25" s="158"/>
      <c r="C25" s="73"/>
      <c r="F25" s="76"/>
      <c r="H25" s="79"/>
      <c r="I25" s="202"/>
      <c r="J25"/>
    </row>
    <row r="26" spans="1:10" s="58" customFormat="1" x14ac:dyDescent="0.45">
      <c r="A26"/>
      <c r="B26" s="158"/>
      <c r="C26" s="73"/>
      <c r="F26" s="76"/>
      <c r="H26" s="79"/>
      <c r="I26" s="202"/>
      <c r="J26"/>
    </row>
    <row r="27" spans="1:10" s="58" customFormat="1" ht="14.65" thickBot="1" x14ac:dyDescent="0.5">
      <c r="A27"/>
      <c r="B27" s="158"/>
      <c r="C27" s="73"/>
      <c r="D27"/>
      <c r="E27" s="6"/>
      <c r="F27" s="77">
        <f>SUM(F8:F26)</f>
        <v>0</v>
      </c>
      <c r="G27" s="85">
        <f>SUM(G8:G26)</f>
        <v>0</v>
      </c>
      <c r="H27" s="86">
        <f>SUM(H8:H26)</f>
        <v>0</v>
      </c>
      <c r="I27" s="7"/>
      <c r="J27"/>
    </row>
    <row r="28" spans="1:10" s="58" customFormat="1" ht="14.65" thickTop="1" x14ac:dyDescent="0.45">
      <c r="A28"/>
      <c r="B28" s="100" t="s">
        <v>25</v>
      </c>
      <c r="C28" s="74" t="s">
        <v>25</v>
      </c>
      <c r="D28" s="6" t="s">
        <v>25</v>
      </c>
      <c r="E28" s="6" t="s">
        <v>25</v>
      </c>
      <c r="F28" s="43"/>
      <c r="G28" s="83"/>
      <c r="H28" s="83"/>
      <c r="I28" s="7"/>
      <c r="J28"/>
    </row>
    <row r="29" spans="1:10" s="58" customFormat="1" x14ac:dyDescent="0.45">
      <c r="A29"/>
      <c r="B29" s="100"/>
      <c r="C29" s="89" t="s">
        <v>25</v>
      </c>
      <c r="D29"/>
      <c r="E29" s="6"/>
      <c r="F29" s="43" t="s">
        <v>25</v>
      </c>
      <c r="G29" s="83"/>
      <c r="H29" s="83"/>
      <c r="I29" s="7"/>
      <c r="J29"/>
    </row>
    <row r="30" spans="1:10" s="58" customFormat="1" x14ac:dyDescent="0.45">
      <c r="A30"/>
      <c r="B30" s="101"/>
      <c r="C30" s="90"/>
      <c r="D30" s="4"/>
      <c r="E30" s="16"/>
      <c r="F30" s="43"/>
      <c r="G30" s="83"/>
      <c r="H30" s="83"/>
      <c r="I30" s="7"/>
      <c r="J30"/>
    </row>
    <row r="31" spans="1:10" s="58" customFormat="1" x14ac:dyDescent="0.45">
      <c r="A31"/>
      <c r="B31" s="101"/>
      <c r="C31" s="313" t="s">
        <v>135</v>
      </c>
      <c r="D31" s="313"/>
      <c r="E31" s="313"/>
      <c r="F31" s="43"/>
      <c r="G31" s="83"/>
      <c r="H31" s="83"/>
      <c r="I31" s="7"/>
      <c r="J31"/>
    </row>
    <row r="32" spans="1:10" s="58" customFormat="1" x14ac:dyDescent="0.45">
      <c r="A32"/>
      <c r="B32" s="101"/>
      <c r="C32" s="91"/>
      <c r="D32" s="53"/>
      <c r="E32" s="53"/>
      <c r="F32" s="8"/>
      <c r="G32" s="83"/>
      <c r="H32" s="83"/>
      <c r="I32" s="7"/>
      <c r="J32"/>
    </row>
    <row r="33" spans="1:10" s="58" customFormat="1" x14ac:dyDescent="0.45">
      <c r="A33"/>
      <c r="B33" s="101"/>
      <c r="C33" s="92" t="s">
        <v>0</v>
      </c>
      <c r="D33" s="18" t="s">
        <v>12</v>
      </c>
      <c r="E33" s="18" t="s">
        <v>11</v>
      </c>
      <c r="F33" s="8"/>
      <c r="G33" s="83"/>
      <c r="H33" s="83"/>
      <c r="I33" s="7"/>
      <c r="J33"/>
    </row>
    <row r="34" spans="1:10" s="58" customFormat="1" x14ac:dyDescent="0.45">
      <c r="A34"/>
      <c r="B34" s="101"/>
      <c r="C34" s="57" t="s">
        <v>30</v>
      </c>
      <c r="D34" s="19"/>
      <c r="E34" s="13">
        <f>SUM(I7)</f>
        <v>131615.87999999998</v>
      </c>
      <c r="F34" s="8"/>
      <c r="G34" s="83"/>
      <c r="H34" s="83"/>
      <c r="I34" s="7"/>
      <c r="J34"/>
    </row>
    <row r="35" spans="1:10" s="58" customFormat="1" x14ac:dyDescent="0.45">
      <c r="A35"/>
      <c r="B35" s="101"/>
      <c r="C35" s="56" t="s">
        <v>41</v>
      </c>
      <c r="D35" s="19" t="s">
        <v>25</v>
      </c>
      <c r="E35" s="12">
        <f>SUM(F27)</f>
        <v>0</v>
      </c>
      <c r="F35" s="8"/>
      <c r="G35" s="83"/>
      <c r="H35" s="83"/>
      <c r="I35" s="7"/>
      <c r="J35"/>
    </row>
    <row r="36" spans="1:10" s="58" customFormat="1" ht="15.75" x14ac:dyDescent="0.5">
      <c r="A36"/>
      <c r="B36" s="101"/>
      <c r="C36" s="20" t="s">
        <v>9</v>
      </c>
      <c r="D36" s="21" t="s">
        <v>25</v>
      </c>
      <c r="E36" s="24">
        <f>SUM(E34:E35)</f>
        <v>131615.87999999998</v>
      </c>
      <c r="F36" s="8"/>
      <c r="G36" s="83" t="s">
        <v>25</v>
      </c>
      <c r="H36" s="83"/>
      <c r="I36" s="7"/>
      <c r="J36"/>
    </row>
    <row r="37" spans="1:10" s="58" customFormat="1" x14ac:dyDescent="0.45">
      <c r="A37"/>
      <c r="B37" s="101"/>
      <c r="C37" s="90"/>
      <c r="D37" s="4"/>
      <c r="E37" s="25"/>
      <c r="F37" s="8"/>
      <c r="G37" s="83"/>
      <c r="H37" s="83"/>
      <c r="I37" s="7"/>
      <c r="J37"/>
    </row>
    <row r="38" spans="1:10" s="58" customFormat="1" x14ac:dyDescent="0.45">
      <c r="A38"/>
      <c r="B38" s="101"/>
      <c r="C38" s="92" t="s">
        <v>1</v>
      </c>
      <c r="D38" s="4"/>
      <c r="E38" s="25"/>
      <c r="F38" s="8"/>
      <c r="G38" s="83"/>
      <c r="H38" s="83"/>
      <c r="I38"/>
      <c r="J38"/>
    </row>
    <row r="39" spans="1:10" s="58" customFormat="1" x14ac:dyDescent="0.45">
      <c r="A39"/>
      <c r="B39" s="101"/>
      <c r="C39" s="325" t="s">
        <v>49</v>
      </c>
      <c r="D39" s="325"/>
      <c r="E39" s="40">
        <v>0</v>
      </c>
      <c r="F39" s="8"/>
      <c r="G39" s="83"/>
      <c r="H39" s="83"/>
      <c r="I39"/>
      <c r="J39"/>
    </row>
    <row r="40" spans="1:10" s="58" customFormat="1" x14ac:dyDescent="0.45">
      <c r="A40"/>
      <c r="B40" s="101"/>
      <c r="C40" s="325" t="s">
        <v>28</v>
      </c>
      <c r="D40" s="325"/>
      <c r="E40" s="41">
        <v>0</v>
      </c>
      <c r="F40" s="8"/>
      <c r="G40" s="83"/>
      <c r="H40" s="83"/>
      <c r="I40"/>
      <c r="J40"/>
    </row>
    <row r="41" spans="1:10" s="58" customFormat="1" x14ac:dyDescent="0.45">
      <c r="A41"/>
      <c r="B41" s="101"/>
      <c r="C41" s="326" t="s">
        <v>27</v>
      </c>
      <c r="D41" s="327"/>
      <c r="E41" s="75">
        <v>0</v>
      </c>
      <c r="F41" s="8"/>
      <c r="G41" s="83"/>
      <c r="H41" s="83"/>
      <c r="I41"/>
      <c r="J41" s="46"/>
    </row>
    <row r="42" spans="1:10" s="58" customFormat="1" x14ac:dyDescent="0.45">
      <c r="A42"/>
      <c r="B42" s="101"/>
      <c r="C42" s="326" t="s">
        <v>39</v>
      </c>
      <c r="D42" s="327"/>
      <c r="E42" s="35">
        <v>0</v>
      </c>
      <c r="F42" s="8"/>
      <c r="G42" s="83"/>
      <c r="H42" s="83"/>
      <c r="I42"/>
      <c r="J42" s="46"/>
    </row>
    <row r="43" spans="1:10" s="58" customFormat="1" x14ac:dyDescent="0.45">
      <c r="A43"/>
      <c r="B43" s="101"/>
      <c r="C43" s="325" t="s">
        <v>29</v>
      </c>
      <c r="D43" s="325"/>
      <c r="E43" s="52">
        <v>0</v>
      </c>
      <c r="F43" s="8"/>
      <c r="G43" s="83"/>
      <c r="H43" s="83"/>
      <c r="I43"/>
      <c r="J43" s="47">
        <v>43344</v>
      </c>
    </row>
    <row r="44" spans="1:10" s="58" customFormat="1" x14ac:dyDescent="0.45">
      <c r="A44"/>
      <c r="B44" s="101"/>
      <c r="C44" s="325" t="s">
        <v>48</v>
      </c>
      <c r="D44" s="325"/>
      <c r="E44" s="36">
        <v>0</v>
      </c>
      <c r="F44" s="8" t="s">
        <v>25</v>
      </c>
      <c r="G44" s="83"/>
      <c r="H44" s="83"/>
      <c r="I44"/>
      <c r="J44" s="42"/>
    </row>
    <row r="45" spans="1:10" s="58" customFormat="1" x14ac:dyDescent="0.45">
      <c r="A45"/>
      <c r="B45" s="101"/>
      <c r="C45" s="325" t="s">
        <v>42</v>
      </c>
      <c r="D45" s="325"/>
      <c r="E45" s="37">
        <v>0</v>
      </c>
      <c r="F45" s="8" t="s">
        <v>25</v>
      </c>
      <c r="G45" s="83" t="s">
        <v>25</v>
      </c>
      <c r="H45" s="83"/>
      <c r="I45"/>
      <c r="J45" s="42"/>
    </row>
    <row r="46" spans="1:10" s="58" customFormat="1" x14ac:dyDescent="0.45">
      <c r="A46"/>
      <c r="B46" s="101"/>
      <c r="C46" s="93" t="s">
        <v>10</v>
      </c>
      <c r="D46" s="4"/>
      <c r="E46" s="39">
        <f>SUM(E39:E45)</f>
        <v>0</v>
      </c>
      <c r="F46" s="8"/>
      <c r="G46" s="83"/>
      <c r="H46" s="83"/>
      <c r="I46"/>
      <c r="J46" s="42"/>
    </row>
    <row r="47" spans="1:10" s="58" customFormat="1" ht="14.65" thickBot="1" x14ac:dyDescent="0.5">
      <c r="A47"/>
      <c r="B47" s="101"/>
      <c r="C47" s="90"/>
      <c r="D47" s="4"/>
      <c r="E47" s="23"/>
      <c r="F47" s="8"/>
      <c r="G47" s="83"/>
      <c r="H47" s="83"/>
      <c r="I47"/>
      <c r="J47" s="42"/>
    </row>
    <row r="48" spans="1:10" s="58" customFormat="1" ht="16.149999999999999" thickBot="1" x14ac:dyDescent="0.55000000000000004">
      <c r="A48"/>
      <c r="B48" s="101"/>
      <c r="C48" s="310" t="s">
        <v>3</v>
      </c>
      <c r="D48" s="311"/>
      <c r="E48" s="27">
        <f>SUM(-E46,E36)</f>
        <v>131615.87999999998</v>
      </c>
      <c r="F48" s="8"/>
      <c r="G48" s="83"/>
      <c r="H48" s="83"/>
      <c r="I48"/>
      <c r="J48" s="42"/>
    </row>
    <row r="49" spans="1:14" s="58" customFormat="1" x14ac:dyDescent="0.45">
      <c r="A49"/>
      <c r="B49" s="101"/>
      <c r="C49" s="90"/>
      <c r="D49" s="4"/>
      <c r="E49" s="30"/>
      <c r="F49" s="50"/>
      <c r="G49" s="83">
        <f>SUM(E48,-I10)</f>
        <v>131615.87999999998</v>
      </c>
      <c r="H49" s="83"/>
      <c r="I49"/>
      <c r="J49" s="42"/>
    </row>
    <row r="50" spans="1:14" s="58" customFormat="1" x14ac:dyDescent="0.45">
      <c r="A50"/>
      <c r="B50" s="101"/>
      <c r="C50" s="90"/>
      <c r="D50" s="4"/>
      <c r="E50" s="49"/>
      <c r="F50" s="50"/>
      <c r="G50" s="83"/>
      <c r="H50" s="83"/>
      <c r="I50"/>
      <c r="J50" s="42"/>
    </row>
    <row r="51" spans="1:14" s="58" customFormat="1" x14ac:dyDescent="0.45">
      <c r="A51"/>
      <c r="B51" s="100"/>
      <c r="C51" s="73"/>
      <c r="D51"/>
      <c r="E51" s="29"/>
      <c r="F51" s="50"/>
      <c r="G51" s="83"/>
      <c r="H51" s="83"/>
      <c r="I51"/>
      <c r="J51" s="42"/>
    </row>
    <row r="52" spans="1:14" s="58" customFormat="1" x14ac:dyDescent="0.45">
      <c r="A52"/>
      <c r="B52" s="100"/>
      <c r="C52" s="73"/>
      <c r="D52"/>
      <c r="E52" s="29"/>
      <c r="F52" s="8"/>
      <c r="G52" s="83"/>
      <c r="H52" s="83"/>
      <c r="I52"/>
      <c r="J52" s="42"/>
    </row>
    <row r="53" spans="1:14" s="58" customFormat="1" x14ac:dyDescent="0.45">
      <c r="A53"/>
      <c r="B53" s="100"/>
      <c r="C53" s="73"/>
      <c r="D53"/>
      <c r="E53" s="29"/>
      <c r="F53" s="8"/>
      <c r="G53" s="83"/>
      <c r="H53" s="83"/>
      <c r="I53"/>
      <c r="J53" s="42"/>
    </row>
    <row r="54" spans="1:14" s="58" customFormat="1" x14ac:dyDescent="0.45">
      <c r="A54"/>
      <c r="B54" s="100"/>
      <c r="C54" s="73"/>
      <c r="D54"/>
      <c r="E54" s="29">
        <v>11</v>
      </c>
      <c r="F54" s="8"/>
      <c r="G54" s="83"/>
      <c r="H54" s="83"/>
      <c r="I54"/>
      <c r="J54" s="42"/>
    </row>
    <row r="55" spans="1:14" s="58" customFormat="1" x14ac:dyDescent="0.45">
      <c r="A55"/>
      <c r="B55" s="100"/>
      <c r="C55" s="73"/>
      <c r="D55"/>
      <c r="E55" s="29"/>
      <c r="F55" s="8"/>
      <c r="G55" s="83"/>
      <c r="H55" s="83"/>
      <c r="I55"/>
      <c r="J55" s="42" t="s">
        <v>24</v>
      </c>
    </row>
    <row r="56" spans="1:14" s="58" customFormat="1" x14ac:dyDescent="0.45">
      <c r="A56"/>
      <c r="B56" s="100"/>
      <c r="C56" s="73"/>
      <c r="D56"/>
      <c r="E56" s="29"/>
      <c r="F56" s="8"/>
      <c r="G56" s="83"/>
      <c r="H56" s="83"/>
      <c r="I56"/>
      <c r="J56" s="46"/>
    </row>
    <row r="57" spans="1:14" s="58" customFormat="1" x14ac:dyDescent="0.45">
      <c r="A57"/>
      <c r="B57" s="100"/>
      <c r="C57" s="73"/>
      <c r="D57"/>
      <c r="E57" s="34"/>
      <c r="F57" s="8"/>
      <c r="G57" s="83"/>
      <c r="H57" s="83"/>
      <c r="I57"/>
      <c r="J57" s="46"/>
    </row>
    <row r="58" spans="1:14" s="58" customFormat="1" x14ac:dyDescent="0.45">
      <c r="A58"/>
      <c r="B58" s="100"/>
      <c r="C58" s="73"/>
      <c r="D58"/>
      <c r="E58" s="6"/>
      <c r="F58" s="8"/>
      <c r="G58" s="83"/>
      <c r="H58" s="83"/>
      <c r="I58"/>
      <c r="J58" s="46"/>
    </row>
    <row r="59" spans="1:14" s="58" customFormat="1" x14ac:dyDescent="0.45">
      <c r="A59"/>
      <c r="B59" s="100"/>
      <c r="C59" s="73"/>
      <c r="D59"/>
      <c r="E59" s="6"/>
      <c r="F59" s="8"/>
      <c r="G59" s="83"/>
      <c r="H59" s="83"/>
      <c r="I59"/>
      <c r="J59"/>
    </row>
    <row r="60" spans="1:14" s="8" customFormat="1" x14ac:dyDescent="0.45">
      <c r="A60"/>
      <c r="B60" s="100"/>
      <c r="C60" s="73"/>
      <c r="D60"/>
      <c r="E60" s="6"/>
      <c r="G60" s="83"/>
      <c r="H60" s="83"/>
      <c r="I60"/>
      <c r="J60"/>
      <c r="K60" s="59"/>
      <c r="L60" s="59"/>
      <c r="M60" s="59"/>
      <c r="N60" s="59"/>
    </row>
    <row r="61" spans="1:14" s="8" customFormat="1" x14ac:dyDescent="0.45">
      <c r="A61"/>
      <c r="B61" s="100"/>
      <c r="C61" s="73"/>
      <c r="D61"/>
      <c r="E61" s="6"/>
      <c r="G61" s="83"/>
      <c r="H61" s="83"/>
      <c r="I61"/>
      <c r="J61"/>
      <c r="K61" s="59"/>
      <c r="L61" s="59"/>
      <c r="M61" s="59"/>
      <c r="N61" s="59"/>
    </row>
    <row r="62" spans="1:14" s="8" customFormat="1" x14ac:dyDescent="0.45">
      <c r="A62"/>
      <c r="B62" s="100"/>
      <c r="C62" s="73"/>
      <c r="D62"/>
      <c r="E62" s="6"/>
      <c r="G62" s="83"/>
      <c r="H62" s="83"/>
      <c r="I62"/>
      <c r="J62"/>
      <c r="K62" s="59"/>
      <c r="L62" s="59"/>
      <c r="M62" s="59"/>
      <c r="N62" s="59"/>
    </row>
    <row r="63" spans="1:14" s="8" customFormat="1" x14ac:dyDescent="0.45">
      <c r="A63"/>
      <c r="B63" s="100"/>
      <c r="C63" s="73"/>
      <c r="D63"/>
      <c r="E63" s="6"/>
      <c r="G63" s="83"/>
      <c r="H63" s="83"/>
      <c r="I63"/>
      <c r="J63"/>
      <c r="K63" s="59"/>
      <c r="L63" s="59"/>
      <c r="M63" s="59"/>
      <c r="N63" s="59"/>
    </row>
    <row r="64" spans="1:14" s="8" customFormat="1" x14ac:dyDescent="0.45">
      <c r="A64"/>
      <c r="B64" s="100"/>
      <c r="C64" s="73"/>
      <c r="D64"/>
      <c r="E64" s="6"/>
      <c r="G64" s="83"/>
      <c r="H64" s="83"/>
      <c r="I64"/>
      <c r="J64"/>
      <c r="K64" s="59"/>
      <c r="L64" s="59"/>
      <c r="M64" s="59"/>
      <c r="N64" s="59"/>
    </row>
  </sheetData>
  <mergeCells count="15">
    <mergeCell ref="C44:D44"/>
    <mergeCell ref="C45:D45"/>
    <mergeCell ref="C48:D48"/>
    <mergeCell ref="C31:E31"/>
    <mergeCell ref="C39:D39"/>
    <mergeCell ref="C40:D40"/>
    <mergeCell ref="C41:D41"/>
    <mergeCell ref="C42:D42"/>
    <mergeCell ref="C43:D43"/>
    <mergeCell ref="H5:H6"/>
    <mergeCell ref="B5:B6"/>
    <mergeCell ref="C5:C6"/>
    <mergeCell ref="D5:E6"/>
    <mergeCell ref="F5:F6"/>
    <mergeCell ref="G5:G6"/>
  </mergeCells>
  <phoneticPr fontId="34" type="noConversion"/>
  <pageMargins left="0.7" right="0.7" top="0.75" bottom="0.75" header="0.3" footer="0.3"/>
  <pageSetup paperSize="9" scale="70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B7AE6FE-892F-48D1-BEF3-B34E6424187B}">
  <sheetPr>
    <tabColor theme="9" tint="-0.249977111117893"/>
  </sheetPr>
  <dimension ref="A1:N56"/>
  <sheetViews>
    <sheetView topLeftCell="A4" zoomScale="85" zoomScaleNormal="85" workbookViewId="0">
      <pane xSplit="1" ySplit="3" topLeftCell="B11" activePane="bottomRight" state="frozen"/>
      <selection activeCell="A4" sqref="A4"/>
      <selection pane="topRight" activeCell="B4" sqref="B4"/>
      <selection pane="bottomLeft" activeCell="A7" sqref="A7"/>
      <selection pane="bottomRight" activeCell="G26" sqref="G26"/>
    </sheetView>
  </sheetViews>
  <sheetFormatPr baseColWidth="10" defaultRowHeight="14.25" x14ac:dyDescent="0.45"/>
  <cols>
    <col min="2" max="2" width="11.86328125" style="96" bestFit="1" customWidth="1"/>
    <col min="3" max="3" width="37.265625" style="73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83" bestFit="1" customWidth="1"/>
    <col min="8" max="8" width="9.73046875" style="83" customWidth="1"/>
    <col min="9" max="9" width="12" bestFit="1" customWidth="1"/>
    <col min="10" max="10" width="15.265625" bestFit="1" customWidth="1"/>
    <col min="11" max="11" width="13.3984375" style="58" bestFit="1" customWidth="1"/>
    <col min="12" max="14" width="11.3984375" style="58"/>
  </cols>
  <sheetData>
    <row r="1" spans="1:10" ht="15.75" x14ac:dyDescent="0.5">
      <c r="B1" s="94">
        <v>2019</v>
      </c>
    </row>
    <row r="2" spans="1:10" x14ac:dyDescent="0.45">
      <c r="B2" s="95" t="s">
        <v>31</v>
      </c>
      <c r="C2" s="87"/>
      <c r="D2" s="3"/>
      <c r="E2" s="15"/>
      <c r="F2" s="9"/>
      <c r="G2" s="84"/>
      <c r="H2" s="84"/>
    </row>
    <row r="3" spans="1:10" x14ac:dyDescent="0.45">
      <c r="B3" s="95" t="s">
        <v>26</v>
      </c>
      <c r="C3" s="88">
        <v>20537982765</v>
      </c>
      <c r="D3" s="3"/>
      <c r="E3" s="15"/>
      <c r="F3" s="9"/>
      <c r="G3" s="84"/>
      <c r="H3" s="84"/>
      <c r="I3" s="3"/>
    </row>
    <row r="4" spans="1:10" x14ac:dyDescent="0.45">
      <c r="B4" s="95" t="s">
        <v>6</v>
      </c>
      <c r="C4" s="88" t="s">
        <v>40</v>
      </c>
      <c r="D4" s="3"/>
      <c r="E4" s="15"/>
      <c r="F4" s="9"/>
      <c r="G4" s="84"/>
      <c r="H4" s="84"/>
      <c r="I4" s="3"/>
    </row>
    <row r="5" spans="1:10" ht="15" customHeight="1" x14ac:dyDescent="0.45">
      <c r="A5" s="1"/>
      <c r="B5" s="328" t="s">
        <v>2</v>
      </c>
      <c r="C5" s="320" t="s">
        <v>32</v>
      </c>
      <c r="D5" s="312" t="s">
        <v>36</v>
      </c>
      <c r="E5" s="312"/>
      <c r="F5" s="309" t="s">
        <v>7</v>
      </c>
      <c r="G5" s="324" t="s">
        <v>8</v>
      </c>
      <c r="H5" s="324" t="s">
        <v>5</v>
      </c>
      <c r="I5" s="33" t="s">
        <v>3</v>
      </c>
    </row>
    <row r="6" spans="1:10" x14ac:dyDescent="0.45">
      <c r="A6" s="2"/>
      <c r="B6" s="328"/>
      <c r="C6" s="320"/>
      <c r="D6" s="312"/>
      <c r="E6" s="312"/>
      <c r="F6" s="309"/>
      <c r="G6" s="324"/>
      <c r="H6" s="324"/>
      <c r="I6" s="33" t="s">
        <v>4</v>
      </c>
    </row>
    <row r="7" spans="1:10" s="58" customFormat="1" x14ac:dyDescent="0.45">
      <c r="A7"/>
      <c r="B7" s="96"/>
      <c r="C7" s="87" t="s">
        <v>30</v>
      </c>
      <c r="D7" t="s">
        <v>25</v>
      </c>
      <c r="E7" s="6"/>
      <c r="F7" s="8"/>
      <c r="G7" s="83"/>
      <c r="H7" s="83"/>
      <c r="I7" s="9">
        <f>SUM('NOV26'!E48)</f>
        <v>131615.87999999998</v>
      </c>
      <c r="J7"/>
    </row>
    <row r="8" spans="1:10" s="58" customFormat="1" x14ac:dyDescent="0.45">
      <c r="A8"/>
      <c r="B8" s="96"/>
      <c r="C8" s="72"/>
      <c r="D8"/>
      <c r="E8" s="6"/>
      <c r="F8" s="76"/>
      <c r="G8" s="83"/>
      <c r="H8" s="83"/>
      <c r="I8" s="71"/>
      <c r="J8"/>
    </row>
    <row r="9" spans="1:10" s="58" customFormat="1" x14ac:dyDescent="0.45">
      <c r="A9"/>
      <c r="B9" s="96"/>
      <c r="C9" s="72"/>
      <c r="D9"/>
      <c r="E9" s="6"/>
      <c r="F9" s="76"/>
      <c r="G9" s="83"/>
      <c r="H9" s="83"/>
      <c r="I9" s="71"/>
      <c r="J9"/>
    </row>
    <row r="10" spans="1:10" s="58" customFormat="1" x14ac:dyDescent="0.45">
      <c r="A10"/>
      <c r="B10" s="96"/>
      <c r="C10" s="72"/>
      <c r="D10"/>
      <c r="E10" s="6"/>
      <c r="F10" s="76"/>
      <c r="G10" s="83"/>
      <c r="H10" s="83"/>
      <c r="I10" s="71"/>
      <c r="J10"/>
    </row>
    <row r="11" spans="1:10" s="58" customFormat="1" x14ac:dyDescent="0.45">
      <c r="A11"/>
      <c r="B11" s="96"/>
      <c r="C11" s="72"/>
      <c r="D11"/>
      <c r="E11" s="6"/>
      <c r="F11" s="76"/>
      <c r="G11" s="83"/>
      <c r="H11" s="83"/>
      <c r="I11" s="71"/>
      <c r="J11"/>
    </row>
    <row r="12" spans="1:10" s="58" customFormat="1" x14ac:dyDescent="0.45">
      <c r="A12"/>
      <c r="B12" s="96"/>
      <c r="C12" s="72"/>
      <c r="D12"/>
      <c r="E12" s="6"/>
      <c r="F12" s="76"/>
      <c r="G12" s="83"/>
      <c r="H12" s="83"/>
      <c r="I12" s="71"/>
      <c r="J12"/>
    </row>
    <row r="13" spans="1:10" s="58" customFormat="1" x14ac:dyDescent="0.45">
      <c r="A13"/>
      <c r="B13" s="96"/>
      <c r="C13" s="72"/>
      <c r="D13"/>
      <c r="E13" s="6"/>
      <c r="F13" s="76"/>
      <c r="G13" s="83"/>
      <c r="H13" s="83"/>
      <c r="I13" s="71"/>
      <c r="J13"/>
    </row>
    <row r="14" spans="1:10" s="58" customFormat="1" x14ac:dyDescent="0.45">
      <c r="A14"/>
      <c r="B14" s="96"/>
      <c r="C14" s="72"/>
      <c r="D14"/>
      <c r="E14" s="6"/>
      <c r="F14" s="76"/>
      <c r="G14" s="83"/>
      <c r="H14" s="83"/>
      <c r="I14" s="71"/>
      <c r="J14"/>
    </row>
    <row r="15" spans="1:10" s="58" customFormat="1" x14ac:dyDescent="0.45">
      <c r="A15"/>
      <c r="B15" s="96"/>
      <c r="C15" s="72"/>
      <c r="D15"/>
      <c r="E15" s="6"/>
      <c r="F15" s="76"/>
      <c r="G15" s="83"/>
      <c r="H15" s="83"/>
      <c r="I15" s="71"/>
      <c r="J15"/>
    </row>
    <row r="16" spans="1:10" s="58" customFormat="1" x14ac:dyDescent="0.45">
      <c r="A16"/>
      <c r="B16" s="96"/>
      <c r="C16" s="72"/>
      <c r="D16"/>
      <c r="E16" s="6"/>
      <c r="F16" s="76"/>
      <c r="G16" s="83"/>
      <c r="H16" s="83"/>
      <c r="I16" s="71"/>
      <c r="J16"/>
    </row>
    <row r="17" spans="1:10" s="58" customFormat="1" x14ac:dyDescent="0.45">
      <c r="A17"/>
      <c r="B17" s="96"/>
      <c r="C17" s="72"/>
      <c r="D17"/>
      <c r="E17" s="6"/>
      <c r="F17" s="76"/>
      <c r="G17" s="83"/>
      <c r="H17" s="83"/>
      <c r="I17" s="71"/>
      <c r="J17"/>
    </row>
    <row r="18" spans="1:10" s="58" customFormat="1" x14ac:dyDescent="0.45">
      <c r="A18"/>
      <c r="B18" s="96"/>
      <c r="C18" s="72"/>
      <c r="D18"/>
      <c r="E18" s="6"/>
      <c r="F18" s="76"/>
      <c r="G18" s="83"/>
      <c r="H18" s="83"/>
      <c r="I18" s="71"/>
      <c r="J18"/>
    </row>
    <row r="19" spans="1:10" s="58" customFormat="1" x14ac:dyDescent="0.45">
      <c r="A19"/>
      <c r="B19" s="96"/>
      <c r="C19" s="72"/>
      <c r="D19"/>
      <c r="E19" s="6"/>
      <c r="F19" s="76"/>
      <c r="G19" s="83"/>
      <c r="H19" s="83"/>
      <c r="I19" s="71"/>
      <c r="J19"/>
    </row>
    <row r="20" spans="1:10" s="58" customFormat="1" x14ac:dyDescent="0.45">
      <c r="A20"/>
      <c r="B20" s="96"/>
      <c r="C20" s="72"/>
      <c r="D20"/>
      <c r="E20" s="6"/>
      <c r="F20" s="76"/>
      <c r="G20" s="83"/>
      <c r="H20" s="83"/>
      <c r="I20" s="71"/>
      <c r="J20"/>
    </row>
    <row r="21" spans="1:10" s="58" customFormat="1" x14ac:dyDescent="0.45">
      <c r="A21"/>
      <c r="B21" s="96"/>
      <c r="C21" s="72"/>
      <c r="D21"/>
      <c r="E21" s="6"/>
      <c r="F21" s="76"/>
      <c r="G21" s="83"/>
      <c r="H21" s="83"/>
      <c r="I21" s="71"/>
      <c r="J21"/>
    </row>
    <row r="22" spans="1:10" s="58" customFormat="1" x14ac:dyDescent="0.45">
      <c r="A22"/>
      <c r="B22" s="96"/>
      <c r="C22" s="72"/>
      <c r="D22"/>
      <c r="E22" s="6"/>
      <c r="F22" s="76"/>
      <c r="G22" s="83"/>
      <c r="H22" s="83"/>
      <c r="I22" s="71"/>
      <c r="J22"/>
    </row>
    <row r="23" spans="1:10" s="58" customFormat="1" x14ac:dyDescent="0.45">
      <c r="A23"/>
      <c r="B23" s="96"/>
      <c r="C23" s="72"/>
      <c r="D23"/>
      <c r="E23" s="6"/>
      <c r="F23" s="76"/>
      <c r="G23" s="83"/>
      <c r="H23" s="83"/>
      <c r="I23" s="71"/>
      <c r="J23"/>
    </row>
    <row r="24" spans="1:10" s="58" customFormat="1" x14ac:dyDescent="0.45">
      <c r="A24"/>
      <c r="B24" s="96"/>
      <c r="C24" s="72"/>
      <c r="D24"/>
      <c r="E24" s="6"/>
      <c r="F24" s="76"/>
      <c r="G24" s="83"/>
      <c r="H24" s="83"/>
      <c r="I24" s="71"/>
      <c r="J24"/>
    </row>
    <row r="25" spans="1:10" s="58" customFormat="1" x14ac:dyDescent="0.45">
      <c r="A25"/>
      <c r="B25" s="96"/>
      <c r="C25" s="72"/>
      <c r="D25"/>
      <c r="E25" s="6"/>
      <c r="F25" s="76"/>
      <c r="G25" s="83"/>
      <c r="H25" s="83"/>
      <c r="I25" s="71"/>
      <c r="J25"/>
    </row>
    <row r="26" spans="1:10" s="58" customFormat="1" ht="14.65" thickBot="1" x14ac:dyDescent="0.5">
      <c r="A26"/>
      <c r="B26" s="96"/>
      <c r="C26" s="73"/>
      <c r="D26"/>
      <c r="E26" s="6"/>
      <c r="F26" s="77">
        <f>SUM(F8:F25)</f>
        <v>0</v>
      </c>
      <c r="G26" s="85">
        <f>SUM(G8:G25)</f>
        <v>0</v>
      </c>
      <c r="H26" s="86">
        <f>SUM(H8:H25)</f>
        <v>0</v>
      </c>
      <c r="I26" s="7"/>
      <c r="J26"/>
    </row>
    <row r="27" spans="1:10" s="58" customFormat="1" ht="14.65" thickTop="1" x14ac:dyDescent="0.45">
      <c r="A27"/>
      <c r="B27" s="96" t="s">
        <v>25</v>
      </c>
      <c r="C27" s="74" t="s">
        <v>25</v>
      </c>
      <c r="D27" s="6" t="s">
        <v>25</v>
      </c>
      <c r="E27" s="6" t="s">
        <v>25</v>
      </c>
      <c r="F27" s="43"/>
      <c r="G27" s="83"/>
      <c r="H27" s="83"/>
      <c r="I27"/>
      <c r="J27"/>
    </row>
    <row r="28" spans="1:10" s="58" customFormat="1" x14ac:dyDescent="0.45">
      <c r="A28"/>
      <c r="B28" s="96"/>
      <c r="C28" s="89" t="s">
        <v>25</v>
      </c>
      <c r="D28"/>
      <c r="E28" s="6"/>
      <c r="F28" s="43" t="s">
        <v>25</v>
      </c>
      <c r="G28" s="83"/>
      <c r="H28" s="83"/>
      <c r="I28"/>
      <c r="J28"/>
    </row>
    <row r="29" spans="1:10" s="58" customFormat="1" x14ac:dyDescent="0.45">
      <c r="A29"/>
      <c r="B29" s="97"/>
      <c r="C29" s="90"/>
      <c r="D29" s="4"/>
      <c r="E29" s="16"/>
      <c r="F29" s="43"/>
      <c r="G29" s="83"/>
      <c r="H29" s="83"/>
      <c r="I29"/>
      <c r="J29"/>
    </row>
    <row r="30" spans="1:10" s="58" customFormat="1" x14ac:dyDescent="0.45">
      <c r="A30"/>
      <c r="B30" s="97"/>
      <c r="C30" s="313" t="s">
        <v>124</v>
      </c>
      <c r="D30" s="313"/>
      <c r="E30" s="313"/>
      <c r="F30" s="43"/>
      <c r="G30" s="83"/>
      <c r="H30" s="83"/>
      <c r="I30"/>
      <c r="J30"/>
    </row>
    <row r="31" spans="1:10" s="58" customFormat="1" x14ac:dyDescent="0.45">
      <c r="A31"/>
      <c r="B31" s="97"/>
      <c r="C31" s="91"/>
      <c r="D31" s="53"/>
      <c r="E31" s="53"/>
      <c r="F31" s="8"/>
      <c r="G31" s="83"/>
      <c r="H31" s="83"/>
      <c r="I31"/>
      <c r="J31"/>
    </row>
    <row r="32" spans="1:10" s="58" customFormat="1" x14ac:dyDescent="0.45">
      <c r="A32"/>
      <c r="B32" s="97"/>
      <c r="C32" s="92" t="s">
        <v>0</v>
      </c>
      <c r="D32" s="18" t="s">
        <v>12</v>
      </c>
      <c r="E32" s="18" t="s">
        <v>11</v>
      </c>
      <c r="F32" s="8"/>
      <c r="G32" s="83"/>
      <c r="H32" s="83"/>
      <c r="I32"/>
      <c r="J32"/>
    </row>
    <row r="33" spans="1:10" s="58" customFormat="1" x14ac:dyDescent="0.45">
      <c r="A33"/>
      <c r="B33" s="97"/>
      <c r="C33" s="57" t="s">
        <v>30</v>
      </c>
      <c r="D33" s="19"/>
      <c r="E33" s="13">
        <f>SUM(I7)</f>
        <v>131615.87999999998</v>
      </c>
      <c r="F33" s="8"/>
      <c r="G33" s="83"/>
      <c r="H33" s="83"/>
      <c r="I33"/>
      <c r="J33" s="46"/>
    </row>
    <row r="34" spans="1:10" s="58" customFormat="1" x14ac:dyDescent="0.45">
      <c r="A34"/>
      <c r="B34" s="97"/>
      <c r="C34" s="56" t="s">
        <v>41</v>
      </c>
      <c r="D34" s="19" t="s">
        <v>25</v>
      </c>
      <c r="E34" s="12">
        <f>SUM(F26)</f>
        <v>0</v>
      </c>
      <c r="F34" s="8"/>
      <c r="G34" s="83"/>
      <c r="H34" s="83"/>
      <c r="I34"/>
      <c r="J34" s="46"/>
    </row>
    <row r="35" spans="1:10" s="58" customFormat="1" ht="15.75" x14ac:dyDescent="0.5">
      <c r="A35"/>
      <c r="B35" s="97"/>
      <c r="C35" s="20" t="s">
        <v>9</v>
      </c>
      <c r="D35" s="21" t="s">
        <v>25</v>
      </c>
      <c r="E35" s="24">
        <f>SUM(E33:E34)</f>
        <v>131615.87999999998</v>
      </c>
      <c r="F35" s="8"/>
      <c r="G35" s="83" t="s">
        <v>25</v>
      </c>
      <c r="H35" s="83"/>
      <c r="I35"/>
      <c r="J35" s="47">
        <v>43344</v>
      </c>
    </row>
    <row r="36" spans="1:10" s="58" customFormat="1" x14ac:dyDescent="0.45">
      <c r="A36"/>
      <c r="B36" s="97"/>
      <c r="C36" s="90"/>
      <c r="D36" s="4"/>
      <c r="E36" s="25"/>
      <c r="F36" s="8"/>
      <c r="G36" s="83"/>
      <c r="H36" s="83"/>
      <c r="I36"/>
      <c r="J36" s="42"/>
    </row>
    <row r="37" spans="1:10" s="58" customFormat="1" x14ac:dyDescent="0.45">
      <c r="A37"/>
      <c r="B37" s="97"/>
      <c r="C37" s="92" t="s">
        <v>1</v>
      </c>
      <c r="D37" s="4"/>
      <c r="E37" s="25"/>
      <c r="F37" s="8"/>
      <c r="G37" s="83"/>
      <c r="H37" s="83"/>
      <c r="I37"/>
      <c r="J37" s="42"/>
    </row>
    <row r="38" spans="1:10" s="58" customFormat="1" x14ac:dyDescent="0.45">
      <c r="A38"/>
      <c r="B38" s="97"/>
      <c r="C38" s="325" t="s">
        <v>49</v>
      </c>
      <c r="D38" s="325"/>
      <c r="E38" s="40">
        <v>0</v>
      </c>
      <c r="F38" s="8"/>
      <c r="G38" s="83"/>
      <c r="H38" s="83"/>
      <c r="I38"/>
      <c r="J38" s="42"/>
    </row>
    <row r="39" spans="1:10" s="58" customFormat="1" x14ac:dyDescent="0.45">
      <c r="A39"/>
      <c r="B39" s="97"/>
      <c r="C39" s="325" t="s">
        <v>28</v>
      </c>
      <c r="D39" s="325"/>
      <c r="E39" s="41">
        <v>0</v>
      </c>
      <c r="F39" s="8"/>
      <c r="G39" s="83"/>
      <c r="H39" s="83"/>
      <c r="I39"/>
      <c r="J39" s="42"/>
    </row>
    <row r="40" spans="1:10" s="58" customFormat="1" x14ac:dyDescent="0.45">
      <c r="A40"/>
      <c r="B40" s="97"/>
      <c r="C40" s="326" t="s">
        <v>27</v>
      </c>
      <c r="D40" s="327"/>
      <c r="E40" s="75">
        <v>0</v>
      </c>
      <c r="F40" s="8"/>
      <c r="G40" s="83"/>
      <c r="H40" s="83"/>
      <c r="I40"/>
      <c r="J40" s="42"/>
    </row>
    <row r="41" spans="1:10" s="58" customFormat="1" x14ac:dyDescent="0.45">
      <c r="A41"/>
      <c r="B41" s="97"/>
      <c r="C41" s="326" t="s">
        <v>39</v>
      </c>
      <c r="D41" s="327"/>
      <c r="E41" s="35">
        <v>0</v>
      </c>
      <c r="F41" s="8"/>
      <c r="G41" s="83"/>
      <c r="H41" s="83"/>
      <c r="I41"/>
      <c r="J41" s="42"/>
    </row>
    <row r="42" spans="1:10" s="58" customFormat="1" x14ac:dyDescent="0.45">
      <c r="A42"/>
      <c r="B42" s="97"/>
      <c r="C42" s="325" t="s">
        <v>29</v>
      </c>
      <c r="D42" s="325"/>
      <c r="E42" s="52">
        <v>0</v>
      </c>
      <c r="F42" s="8"/>
      <c r="G42" s="83"/>
      <c r="H42" s="83"/>
      <c r="I42"/>
      <c r="J42" s="42"/>
    </row>
    <row r="43" spans="1:10" s="58" customFormat="1" x14ac:dyDescent="0.45">
      <c r="A43"/>
      <c r="B43" s="97"/>
      <c r="C43" s="325" t="s">
        <v>48</v>
      </c>
      <c r="D43" s="325"/>
      <c r="E43" s="36">
        <v>0</v>
      </c>
      <c r="F43" s="8" t="s">
        <v>25</v>
      </c>
      <c r="G43" s="83"/>
      <c r="H43" s="83"/>
      <c r="I43"/>
      <c r="J43" s="42"/>
    </row>
    <row r="44" spans="1:10" s="58" customFormat="1" x14ac:dyDescent="0.45">
      <c r="A44"/>
      <c r="B44" s="97"/>
      <c r="C44" s="325" t="s">
        <v>42</v>
      </c>
      <c r="D44" s="325"/>
      <c r="E44" s="37">
        <v>0</v>
      </c>
      <c r="F44" s="8" t="s">
        <v>25</v>
      </c>
      <c r="G44" s="83" t="s">
        <v>25</v>
      </c>
      <c r="H44" s="83"/>
      <c r="I44"/>
      <c r="J44" s="42"/>
    </row>
    <row r="45" spans="1:10" s="58" customFormat="1" x14ac:dyDescent="0.45">
      <c r="A45"/>
      <c r="B45" s="97"/>
      <c r="C45" s="93" t="s">
        <v>10</v>
      </c>
      <c r="D45" s="4"/>
      <c r="E45" s="39">
        <f>SUM(E38:E44)</f>
        <v>0</v>
      </c>
      <c r="F45" s="8"/>
      <c r="G45" s="83"/>
      <c r="H45" s="83"/>
      <c r="I45"/>
      <c r="J45" s="42"/>
    </row>
    <row r="46" spans="1:10" s="58" customFormat="1" ht="14.65" thickBot="1" x14ac:dyDescent="0.5">
      <c r="A46"/>
      <c r="B46" s="97"/>
      <c r="C46" s="90"/>
      <c r="D46" s="4"/>
      <c r="E46" s="23"/>
      <c r="F46" s="8"/>
      <c r="G46" s="83"/>
      <c r="H46" s="83"/>
      <c r="I46"/>
      <c r="J46" s="42"/>
    </row>
    <row r="47" spans="1:10" s="58" customFormat="1" ht="16.149999999999999" thickBot="1" x14ac:dyDescent="0.55000000000000004">
      <c r="A47"/>
      <c r="B47" s="97"/>
      <c r="C47" s="310" t="s">
        <v>3</v>
      </c>
      <c r="D47" s="311"/>
      <c r="E47" s="27">
        <f>SUM(-E45,E35)</f>
        <v>131615.87999999998</v>
      </c>
      <c r="F47" s="8"/>
      <c r="G47" s="83"/>
      <c r="H47" s="83"/>
      <c r="I47"/>
      <c r="J47" s="42" t="s">
        <v>24</v>
      </c>
    </row>
    <row r="48" spans="1:10" s="58" customFormat="1" x14ac:dyDescent="0.45">
      <c r="A48"/>
      <c r="B48" s="97"/>
      <c r="C48" s="90"/>
      <c r="D48" s="4"/>
      <c r="E48" s="30"/>
      <c r="F48" s="50"/>
      <c r="G48" s="83">
        <f>SUM(E47,-I9)</f>
        <v>131615.87999999998</v>
      </c>
      <c r="H48" s="83"/>
      <c r="I48"/>
      <c r="J48" s="46"/>
    </row>
    <row r="49" spans="1:14" s="58" customFormat="1" x14ac:dyDescent="0.45">
      <c r="A49"/>
      <c r="B49" s="97"/>
      <c r="C49" s="90"/>
      <c r="D49" s="4"/>
      <c r="E49" s="49"/>
      <c r="F49" s="50"/>
      <c r="G49" s="83"/>
      <c r="H49" s="83"/>
      <c r="I49"/>
      <c r="J49" s="46"/>
    </row>
    <row r="50" spans="1:14" s="58" customFormat="1" x14ac:dyDescent="0.45">
      <c r="A50"/>
      <c r="B50" s="96"/>
      <c r="C50" s="73"/>
      <c r="D50"/>
      <c r="E50" s="29"/>
      <c r="F50" s="50"/>
      <c r="G50" s="83"/>
      <c r="H50" s="83"/>
      <c r="I50"/>
      <c r="J50" s="46"/>
    </row>
    <row r="51" spans="1:14" s="58" customFormat="1" x14ac:dyDescent="0.45">
      <c r="A51"/>
      <c r="B51" s="96"/>
      <c r="C51" s="73"/>
      <c r="D51"/>
      <c r="E51" s="29"/>
      <c r="F51" s="8"/>
      <c r="G51" s="83"/>
      <c r="H51" s="83"/>
      <c r="I51"/>
      <c r="J51"/>
    </row>
    <row r="52" spans="1:14" s="8" customFormat="1" x14ac:dyDescent="0.45">
      <c r="A52"/>
      <c r="B52" s="96"/>
      <c r="C52" s="73"/>
      <c r="D52"/>
      <c r="E52" s="29"/>
      <c r="G52" s="83"/>
      <c r="H52" s="83"/>
      <c r="I52"/>
      <c r="J52"/>
      <c r="K52" s="59"/>
      <c r="L52" s="59"/>
      <c r="M52" s="59"/>
      <c r="N52" s="59"/>
    </row>
    <row r="53" spans="1:14" s="8" customFormat="1" x14ac:dyDescent="0.45">
      <c r="A53"/>
      <c r="B53" s="96"/>
      <c r="C53" s="73"/>
      <c r="D53"/>
      <c r="E53" s="29">
        <v>11</v>
      </c>
      <c r="G53" s="83"/>
      <c r="H53" s="83"/>
      <c r="I53"/>
      <c r="J53"/>
      <c r="K53" s="59"/>
      <c r="L53" s="59"/>
      <c r="M53" s="59"/>
      <c r="N53" s="59"/>
    </row>
    <row r="54" spans="1:14" s="8" customFormat="1" x14ac:dyDescent="0.45">
      <c r="A54"/>
      <c r="B54" s="96"/>
      <c r="C54" s="73"/>
      <c r="D54"/>
      <c r="E54" s="29"/>
      <c r="G54" s="83"/>
      <c r="H54" s="83"/>
      <c r="I54"/>
      <c r="J54"/>
      <c r="K54" s="59"/>
      <c r="L54" s="59"/>
      <c r="M54" s="59"/>
      <c r="N54" s="59"/>
    </row>
    <row r="55" spans="1:14" s="8" customFormat="1" x14ac:dyDescent="0.45">
      <c r="A55"/>
      <c r="B55" s="96"/>
      <c r="C55" s="73"/>
      <c r="D55"/>
      <c r="E55" s="29"/>
      <c r="G55" s="83"/>
      <c r="H55" s="83"/>
      <c r="I55"/>
      <c r="J55"/>
      <c r="K55" s="59"/>
      <c r="L55" s="59"/>
      <c r="M55" s="59"/>
      <c r="N55" s="59"/>
    </row>
    <row r="56" spans="1:14" s="8" customFormat="1" x14ac:dyDescent="0.45">
      <c r="A56"/>
      <c r="B56" s="96"/>
      <c r="C56" s="73"/>
      <c r="D56"/>
      <c r="E56" s="34"/>
      <c r="G56" s="83"/>
      <c r="H56" s="83"/>
      <c r="I56"/>
      <c r="J56"/>
      <c r="K56" s="59"/>
      <c r="L56" s="59"/>
      <c r="M56" s="59"/>
      <c r="N56" s="59"/>
    </row>
  </sheetData>
  <mergeCells count="15">
    <mergeCell ref="C43:D43"/>
    <mergeCell ref="C44:D44"/>
    <mergeCell ref="C47:D47"/>
    <mergeCell ref="C30:E30"/>
    <mergeCell ref="C38:D38"/>
    <mergeCell ref="C39:D39"/>
    <mergeCell ref="C40:D40"/>
    <mergeCell ref="C41:D41"/>
    <mergeCell ref="C42:D42"/>
    <mergeCell ref="H5:H6"/>
    <mergeCell ref="B5:B6"/>
    <mergeCell ref="C5:C6"/>
    <mergeCell ref="D5:E6"/>
    <mergeCell ref="F5:F6"/>
    <mergeCell ref="G5:G6"/>
  </mergeCells>
  <phoneticPr fontId="34" type="noConversion"/>
  <pageMargins left="0.7" right="0.7" top="0.75" bottom="0.75" header="0.3" footer="0.3"/>
  <pageSetup paperSize="9" scale="70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58CF80B-9A13-4F82-80BF-590110B3AF1B}">
  <dimension ref="A2:J42"/>
  <sheetViews>
    <sheetView topLeftCell="A12" workbookViewId="0">
      <selection activeCell="E23" sqref="E23"/>
    </sheetView>
  </sheetViews>
  <sheetFormatPr baseColWidth="10" defaultRowHeight="14.25" x14ac:dyDescent="0.45"/>
  <cols>
    <col min="2" max="2" width="12.265625" bestFit="1" customWidth="1"/>
    <col min="3" max="3" width="4.6640625" customWidth="1"/>
    <col min="4" max="4" width="10.9296875" bestFit="1" customWidth="1"/>
    <col min="5" max="7" width="10.73046875" bestFit="1" customWidth="1"/>
    <col min="9" max="9" width="12.33203125" bestFit="1" customWidth="1"/>
  </cols>
  <sheetData>
    <row r="2" spans="2:10" x14ac:dyDescent="0.45">
      <c r="B2" s="3" t="s">
        <v>96</v>
      </c>
    </row>
    <row r="3" spans="2:10" x14ac:dyDescent="0.45">
      <c r="B3" s="15" t="s">
        <v>86</v>
      </c>
      <c r="C3" s="15" t="s">
        <v>95</v>
      </c>
      <c r="D3" s="15" t="s">
        <v>84</v>
      </c>
      <c r="E3" s="15" t="s">
        <v>89</v>
      </c>
      <c r="F3" s="15" t="s">
        <v>90</v>
      </c>
      <c r="G3" s="15" t="s">
        <v>91</v>
      </c>
      <c r="H3" s="15" t="s">
        <v>92</v>
      </c>
    </row>
    <row r="4" spans="2:10" x14ac:dyDescent="0.45">
      <c r="B4" s="110" t="s">
        <v>98</v>
      </c>
      <c r="C4" s="195">
        <v>1</v>
      </c>
      <c r="D4" s="194">
        <v>2680</v>
      </c>
      <c r="E4" s="194"/>
      <c r="F4" s="194"/>
      <c r="G4" s="194">
        <v>120</v>
      </c>
      <c r="J4" s="194">
        <f t="shared" ref="J4:J14" si="0">SUM(D4:I4)</f>
        <v>2800</v>
      </c>
    </row>
    <row r="5" spans="2:10" x14ac:dyDescent="0.45">
      <c r="B5" s="110" t="s">
        <v>103</v>
      </c>
      <c r="C5" s="195">
        <v>1</v>
      </c>
      <c r="D5" s="194" cm="1">
        <f t="array" ref="D5">MMULT(D4,9%)</f>
        <v>241.2</v>
      </c>
      <c r="E5" s="194"/>
      <c r="F5" s="194"/>
      <c r="G5" s="194"/>
      <c r="J5" s="194">
        <f t="shared" si="0"/>
        <v>241.2</v>
      </c>
    </row>
    <row r="6" spans="2:10" x14ac:dyDescent="0.45">
      <c r="B6" s="110" t="s">
        <v>94</v>
      </c>
      <c r="C6" s="195">
        <v>1</v>
      </c>
      <c r="D6" s="194">
        <v>2100</v>
      </c>
      <c r="E6" s="194"/>
      <c r="F6" s="194">
        <v>100</v>
      </c>
      <c r="G6" s="194">
        <v>120</v>
      </c>
      <c r="J6" s="194">
        <f t="shared" si="0"/>
        <v>2320</v>
      </c>
    </row>
    <row r="7" spans="2:10" x14ac:dyDescent="0.45">
      <c r="B7" s="110" t="s">
        <v>103</v>
      </c>
      <c r="C7" s="195">
        <v>1</v>
      </c>
      <c r="D7" s="194" cm="1">
        <f t="array" ref="D7">MMULT(D6,9%)</f>
        <v>189</v>
      </c>
      <c r="E7" s="194"/>
      <c r="F7" s="194"/>
      <c r="G7" s="194"/>
      <c r="J7" s="194">
        <f t="shared" si="0"/>
        <v>189</v>
      </c>
    </row>
    <row r="8" spans="2:10" x14ac:dyDescent="0.45">
      <c r="B8" s="110" t="s">
        <v>87</v>
      </c>
      <c r="C8" s="195">
        <v>10</v>
      </c>
      <c r="D8" s="194">
        <v>1130</v>
      </c>
      <c r="E8" s="194">
        <v>200</v>
      </c>
      <c r="F8" s="194">
        <v>200</v>
      </c>
      <c r="G8" s="194">
        <v>120</v>
      </c>
      <c r="H8" s="6" t="s">
        <v>93</v>
      </c>
      <c r="J8" s="194">
        <f t="shared" si="0"/>
        <v>1650</v>
      </c>
    </row>
    <row r="9" spans="2:10" x14ac:dyDescent="0.45">
      <c r="B9" s="110" t="s">
        <v>88</v>
      </c>
      <c r="C9" s="195">
        <v>3</v>
      </c>
      <c r="D9" s="194">
        <v>1130</v>
      </c>
      <c r="E9" s="194">
        <v>170</v>
      </c>
      <c r="F9" s="194">
        <v>200</v>
      </c>
      <c r="G9" s="194">
        <v>120</v>
      </c>
      <c r="H9" s="6" t="s">
        <v>93</v>
      </c>
      <c r="J9" s="194">
        <f t="shared" si="0"/>
        <v>1620</v>
      </c>
    </row>
    <row r="10" spans="2:10" x14ac:dyDescent="0.45">
      <c r="B10" s="110" t="s">
        <v>103</v>
      </c>
      <c r="C10" s="195">
        <v>1</v>
      </c>
      <c r="D10" s="194" cm="1">
        <f t="array" ref="D10">MMULT(D9,9%)</f>
        <v>101.7</v>
      </c>
      <c r="E10" s="194"/>
      <c r="F10" s="194"/>
      <c r="G10" s="194"/>
      <c r="H10" s="6"/>
      <c r="J10" s="194">
        <f t="shared" si="0"/>
        <v>101.7</v>
      </c>
    </row>
    <row r="11" spans="2:10" x14ac:dyDescent="0.45">
      <c r="B11" s="110" t="s">
        <v>104</v>
      </c>
      <c r="C11" s="195">
        <v>14</v>
      </c>
      <c r="D11" s="194">
        <v>456.97</v>
      </c>
      <c r="E11" s="194"/>
      <c r="F11" s="194"/>
      <c r="G11" s="194"/>
      <c r="H11" s="6"/>
      <c r="J11" s="194">
        <f t="shared" si="0"/>
        <v>456.97</v>
      </c>
    </row>
    <row r="12" spans="2:10" x14ac:dyDescent="0.45">
      <c r="B12" s="110" t="s">
        <v>105</v>
      </c>
      <c r="C12" s="195">
        <v>14</v>
      </c>
      <c r="D12" s="194">
        <v>177</v>
      </c>
      <c r="E12" s="194"/>
      <c r="F12" s="194"/>
      <c r="G12" s="194"/>
      <c r="H12" s="6"/>
      <c r="J12" s="194">
        <f t="shared" si="0"/>
        <v>177</v>
      </c>
    </row>
    <row r="13" spans="2:10" x14ac:dyDescent="0.45">
      <c r="B13" s="110" t="s">
        <v>100</v>
      </c>
      <c r="C13" s="195">
        <v>1</v>
      </c>
      <c r="D13" s="194">
        <v>600</v>
      </c>
      <c r="E13" s="194"/>
      <c r="F13" s="194"/>
      <c r="G13" s="194"/>
      <c r="H13" s="6"/>
      <c r="J13" s="194">
        <f t="shared" si="0"/>
        <v>600</v>
      </c>
    </row>
    <row r="14" spans="2:10" x14ac:dyDescent="0.45">
      <c r="B14" s="110" t="s">
        <v>99</v>
      </c>
      <c r="C14" s="195">
        <v>4</v>
      </c>
      <c r="D14" s="194">
        <v>3600</v>
      </c>
      <c r="E14" s="194"/>
      <c r="F14" s="194"/>
      <c r="G14" s="194"/>
      <c r="H14" s="6"/>
      <c r="J14" s="194">
        <f t="shared" si="0"/>
        <v>3600</v>
      </c>
    </row>
    <row r="15" spans="2:10" x14ac:dyDescent="0.45">
      <c r="B15" s="110"/>
      <c r="C15" s="195"/>
      <c r="E15" s="194"/>
      <c r="F15" s="194"/>
      <c r="G15" s="194"/>
      <c r="H15" s="6"/>
      <c r="J15" s="194">
        <f>SUM(J4:J14)</f>
        <v>13755.87</v>
      </c>
    </row>
    <row r="16" spans="2:10" x14ac:dyDescent="0.45">
      <c r="D16" s="194" t="s">
        <v>25</v>
      </c>
      <c r="E16" s="194" t="s">
        <v>25</v>
      </c>
      <c r="F16" s="194" t="s">
        <v>25</v>
      </c>
      <c r="G16" s="194" t="s">
        <v>25</v>
      </c>
    </row>
    <row r="17" spans="1:9" x14ac:dyDescent="0.45">
      <c r="B17" s="5" t="s">
        <v>97</v>
      </c>
    </row>
    <row r="18" spans="1:9" x14ac:dyDescent="0.45">
      <c r="B18" s="110" t="s">
        <v>98</v>
      </c>
      <c r="C18" s="195">
        <v>1</v>
      </c>
      <c r="D18" s="194">
        <f>2680*12*1</f>
        <v>32160</v>
      </c>
      <c r="E18" s="194"/>
      <c r="F18" s="194"/>
      <c r="G18" s="194">
        <f>120*12</f>
        <v>1440</v>
      </c>
    </row>
    <row r="19" spans="1:9" x14ac:dyDescent="0.45">
      <c r="B19" s="110" t="s">
        <v>94</v>
      </c>
      <c r="C19" s="195">
        <v>1</v>
      </c>
      <c r="D19" s="194">
        <f>2100*12*1</f>
        <v>25200</v>
      </c>
      <c r="E19" s="194"/>
      <c r="F19" s="194">
        <f>100*12</f>
        <v>1200</v>
      </c>
      <c r="G19" s="194">
        <f>120*12</f>
        <v>1440</v>
      </c>
    </row>
    <row r="20" spans="1:9" x14ac:dyDescent="0.45">
      <c r="B20" s="110" t="s">
        <v>87</v>
      </c>
      <c r="C20" s="195">
        <v>10</v>
      </c>
      <c r="D20" s="194">
        <f>1130*13*10</f>
        <v>146900</v>
      </c>
      <c r="E20" s="194">
        <f>200*12*10</f>
        <v>24000</v>
      </c>
      <c r="F20" s="194">
        <f>200*12*10</f>
        <v>24000</v>
      </c>
      <c r="G20" s="194">
        <f>120*12*10</f>
        <v>14400</v>
      </c>
    </row>
    <row r="21" spans="1:9" x14ac:dyDescent="0.45">
      <c r="B21" s="110" t="s">
        <v>88</v>
      </c>
      <c r="C21" s="195">
        <v>3</v>
      </c>
      <c r="D21" s="194">
        <f>1130*13*3</f>
        <v>44070</v>
      </c>
      <c r="E21" s="194">
        <f>170*12*10</f>
        <v>20400</v>
      </c>
      <c r="F21" s="194">
        <f>200*12*10</f>
        <v>24000</v>
      </c>
      <c r="G21" s="194">
        <f>120*12*10</f>
        <v>14400</v>
      </c>
    </row>
    <row r="22" spans="1:9" x14ac:dyDescent="0.45">
      <c r="B22" s="110" t="s">
        <v>99</v>
      </c>
      <c r="C22" s="195">
        <v>4</v>
      </c>
      <c r="D22" s="194">
        <f>D14*12</f>
        <v>43200</v>
      </c>
      <c r="E22" s="194"/>
      <c r="F22" s="194"/>
      <c r="G22" s="194"/>
    </row>
    <row r="23" spans="1:9" x14ac:dyDescent="0.45">
      <c r="B23" s="110" t="s">
        <v>100</v>
      </c>
      <c r="C23" s="195">
        <v>1</v>
      </c>
      <c r="D23" s="194">
        <f>D13*12</f>
        <v>7200</v>
      </c>
      <c r="E23" s="194"/>
      <c r="F23" s="194"/>
      <c r="G23" s="194"/>
    </row>
    <row r="24" spans="1:9" x14ac:dyDescent="0.45">
      <c r="B24" s="110"/>
      <c r="C24" s="195"/>
      <c r="D24" s="194"/>
      <c r="E24" s="194"/>
      <c r="F24" s="194"/>
      <c r="G24" s="194"/>
    </row>
    <row r="25" spans="1:9" x14ac:dyDescent="0.45">
      <c r="B25" s="110"/>
      <c r="C25" s="195"/>
      <c r="D25" s="194"/>
      <c r="E25" s="194"/>
      <c r="F25" s="194"/>
      <c r="G25" s="194"/>
    </row>
    <row r="26" spans="1:9" x14ac:dyDescent="0.45">
      <c r="B26" s="5" t="s">
        <v>24</v>
      </c>
      <c r="C26" s="3"/>
      <c r="D26" s="196">
        <f>SUM(D18:D23)</f>
        <v>298730</v>
      </c>
      <c r="E26" s="196">
        <f>SUM(E18:E21)</f>
        <v>44400</v>
      </c>
      <c r="F26" s="196">
        <f>SUM(F18:F21)</f>
        <v>49200</v>
      </c>
      <c r="G26" s="196">
        <f>SUM(G18:G21)</f>
        <v>31680</v>
      </c>
      <c r="H26" s="3"/>
      <c r="I26" s="201">
        <f>SUM(D26:H26)</f>
        <v>424010</v>
      </c>
    </row>
    <row r="27" spans="1:9" x14ac:dyDescent="0.45">
      <c r="H27">
        <v>12</v>
      </c>
      <c r="I27" s="197" cm="1">
        <f t="array" ref="I27">MMULT(I26,1/H27)</f>
        <v>35334.166666666664</v>
      </c>
    </row>
    <row r="28" spans="1:9" x14ac:dyDescent="0.45">
      <c r="B28" s="5" t="s">
        <v>101</v>
      </c>
    </row>
    <row r="29" spans="1:9" x14ac:dyDescent="0.45">
      <c r="A29" t="s">
        <v>97</v>
      </c>
      <c r="B29" s="110" t="s">
        <v>33</v>
      </c>
      <c r="D29" s="194">
        <v>69200</v>
      </c>
      <c r="E29" s="194"/>
      <c r="F29" s="194"/>
      <c r="G29" s="194"/>
    </row>
    <row r="30" spans="1:9" x14ac:dyDescent="0.45">
      <c r="A30" t="s">
        <v>97</v>
      </c>
      <c r="B30" s="110" t="s">
        <v>5</v>
      </c>
      <c r="D30" s="194">
        <v>1200</v>
      </c>
      <c r="E30" s="194"/>
      <c r="F30" s="194"/>
      <c r="G30" s="194"/>
    </row>
    <row r="31" spans="1:9" x14ac:dyDescent="0.45">
      <c r="A31" t="s">
        <v>97</v>
      </c>
      <c r="B31" s="110" t="s">
        <v>102</v>
      </c>
      <c r="D31" s="194">
        <v>29355</v>
      </c>
      <c r="E31" s="194"/>
      <c r="F31" s="194"/>
      <c r="G31" s="194"/>
    </row>
    <row r="32" spans="1:9" x14ac:dyDescent="0.45">
      <c r="A32" t="s">
        <v>97</v>
      </c>
      <c r="B32" s="110" t="s">
        <v>106</v>
      </c>
      <c r="D32" s="198">
        <v>60000</v>
      </c>
      <c r="E32" s="194"/>
      <c r="F32" s="194"/>
      <c r="G32" s="194"/>
    </row>
    <row r="33" spans="2:9" x14ac:dyDescent="0.45">
      <c r="B33" s="5" t="s">
        <v>24</v>
      </c>
      <c r="C33" s="3"/>
      <c r="D33" s="196">
        <f>SUM(D29:D32)</f>
        <v>159755</v>
      </c>
      <c r="E33" s="196" t="s">
        <v>25</v>
      </c>
      <c r="F33" s="196" t="s">
        <v>25</v>
      </c>
      <c r="G33" s="196" t="s">
        <v>25</v>
      </c>
      <c r="H33" s="3"/>
      <c r="I33" s="201">
        <f>SUM(D33:H33)</f>
        <v>159755</v>
      </c>
    </row>
    <row r="34" spans="2:9" x14ac:dyDescent="0.45">
      <c r="H34">
        <v>12</v>
      </c>
      <c r="I34" s="197" cm="1">
        <f t="array" ref="I34">MMULT(I33,1/H34)</f>
        <v>13312.916666666666</v>
      </c>
    </row>
    <row r="35" spans="2:9" x14ac:dyDescent="0.45">
      <c r="D35" s="194"/>
      <c r="E35" s="194"/>
      <c r="F35" s="194"/>
      <c r="G35" s="194"/>
    </row>
    <row r="37" spans="2:9" x14ac:dyDescent="0.45">
      <c r="H37" t="s">
        <v>24</v>
      </c>
      <c r="I37" s="197">
        <f>SUM(I27,I34)</f>
        <v>48647.083333333328</v>
      </c>
    </row>
    <row r="40" spans="2:9" x14ac:dyDescent="0.45">
      <c r="G40" s="199">
        <v>310</v>
      </c>
      <c r="H40" s="6">
        <v>180</v>
      </c>
      <c r="I40" s="199" cm="1">
        <f t="array" ref="I40">MMULT(G40,H40)</f>
        <v>55800</v>
      </c>
    </row>
    <row r="42" spans="2:9" x14ac:dyDescent="0.45">
      <c r="H42" t="s">
        <v>35</v>
      </c>
      <c r="I42" s="200">
        <f>SUM(I40,-I37)</f>
        <v>7152.9166666666715</v>
      </c>
    </row>
  </sheetData>
  <pageMargins left="0.7" right="0.7" top="0.75" bottom="0.75" header="0.3" footer="0.3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7DE1BDC-57C5-4987-90DD-5DE51FBE1FF4}">
  <dimension ref="A1:J33"/>
  <sheetViews>
    <sheetView workbookViewId="0">
      <selection activeCell="C4" sqref="C4"/>
    </sheetView>
  </sheetViews>
  <sheetFormatPr baseColWidth="10" defaultRowHeight="14.25" x14ac:dyDescent="0.45"/>
  <cols>
    <col min="1" max="1" width="5.9296875" bestFit="1" customWidth="1"/>
    <col min="2" max="2" width="10.9296875" style="112" bestFit="1" customWidth="1"/>
    <col min="3" max="3" width="12.73046875" style="112" customWidth="1"/>
    <col min="4" max="4" width="12.06640625" bestFit="1" customWidth="1"/>
    <col min="9" max="9" width="15.3984375" bestFit="1" customWidth="1"/>
    <col min="10" max="10" width="14.3984375" bestFit="1" customWidth="1"/>
  </cols>
  <sheetData>
    <row r="1" spans="1:4" x14ac:dyDescent="0.45">
      <c r="D1" s="125" t="s">
        <v>25</v>
      </c>
    </row>
    <row r="2" spans="1:4" x14ac:dyDescent="0.45">
      <c r="A2" s="6" t="s">
        <v>60</v>
      </c>
      <c r="B2" s="118" t="s">
        <v>61</v>
      </c>
      <c r="C2" s="118" t="s">
        <v>62</v>
      </c>
      <c r="D2" s="6" t="s">
        <v>63</v>
      </c>
    </row>
    <row r="3" spans="1:4" x14ac:dyDescent="0.45">
      <c r="A3" s="116">
        <v>46023</v>
      </c>
      <c r="B3" s="117">
        <f>SUM('EEFF 2026'!C3)</f>
        <v>39351.879999999997</v>
      </c>
      <c r="C3" s="117">
        <v>45000</v>
      </c>
      <c r="D3" s="117">
        <f>SUM(-B3,C3)</f>
        <v>5648.1200000000026</v>
      </c>
    </row>
    <row r="4" spans="1:4" x14ac:dyDescent="0.45">
      <c r="A4" s="116">
        <v>46054</v>
      </c>
      <c r="B4" s="117">
        <f>SUM('EEFF 2026'!C4)</f>
        <v>33844.269999999997</v>
      </c>
      <c r="C4" s="117">
        <f>SUM(C3)</f>
        <v>45000</v>
      </c>
      <c r="D4" s="117">
        <f t="shared" ref="D4:D7" si="0">SUM(-B4,C4)</f>
        <v>11155.730000000003</v>
      </c>
    </row>
    <row r="5" spans="1:4" x14ac:dyDescent="0.45">
      <c r="A5" s="116">
        <v>46082</v>
      </c>
      <c r="B5" s="117">
        <f>SUM('EEFF 2026'!C5)</f>
        <v>32295.5</v>
      </c>
      <c r="C5" s="117">
        <f t="shared" ref="C5:C14" si="1">SUM(C4)</f>
        <v>45000</v>
      </c>
      <c r="D5" s="117">
        <f t="shared" si="0"/>
        <v>12704.5</v>
      </c>
    </row>
    <row r="6" spans="1:4" x14ac:dyDescent="0.45">
      <c r="A6" s="116">
        <v>46113</v>
      </c>
      <c r="B6" s="117">
        <f>SUM('EEFF 2026'!C6)</f>
        <v>33996.699999999997</v>
      </c>
      <c r="C6" s="117">
        <f t="shared" si="1"/>
        <v>45000</v>
      </c>
      <c r="D6" s="117">
        <f t="shared" si="0"/>
        <v>11003.300000000003</v>
      </c>
    </row>
    <row r="7" spans="1:4" x14ac:dyDescent="0.45">
      <c r="A7" s="116">
        <v>46143</v>
      </c>
      <c r="B7" s="117">
        <f>SUM('EEFF 2026'!C7)</f>
        <v>30940.589999999997</v>
      </c>
      <c r="C7" s="117">
        <f t="shared" si="1"/>
        <v>45000</v>
      </c>
      <c r="D7" s="117">
        <f t="shared" si="0"/>
        <v>14059.410000000003</v>
      </c>
    </row>
    <row r="8" spans="1:4" x14ac:dyDescent="0.45">
      <c r="A8" s="116">
        <v>46174</v>
      </c>
      <c r="B8" s="117">
        <f>SUM('EEFF 2026'!C8)</f>
        <v>34859.149999999994</v>
      </c>
      <c r="C8" s="117">
        <f t="shared" si="1"/>
        <v>45000</v>
      </c>
      <c r="D8" s="117" t="s">
        <v>25</v>
      </c>
    </row>
    <row r="9" spans="1:4" x14ac:dyDescent="0.45">
      <c r="A9" s="116">
        <v>46204</v>
      </c>
      <c r="B9" s="117">
        <f>SUM('EEFF 2026'!C9)</f>
        <v>23697.48</v>
      </c>
      <c r="C9" s="117">
        <f t="shared" si="1"/>
        <v>45000</v>
      </c>
      <c r="D9" s="117" t="s">
        <v>25</v>
      </c>
    </row>
    <row r="10" spans="1:4" x14ac:dyDescent="0.45">
      <c r="A10" s="116">
        <v>46235</v>
      </c>
      <c r="B10" s="117">
        <f>SUM('EEFF 2026'!C10)</f>
        <v>0</v>
      </c>
      <c r="C10" s="117">
        <f t="shared" si="1"/>
        <v>45000</v>
      </c>
      <c r="D10" s="117" t="s">
        <v>25</v>
      </c>
    </row>
    <row r="11" spans="1:4" x14ac:dyDescent="0.45">
      <c r="A11" s="116">
        <v>46266</v>
      </c>
      <c r="B11" s="117">
        <f>SUM('EEFF 2026'!C11)</f>
        <v>0</v>
      </c>
      <c r="C11" s="117">
        <f t="shared" si="1"/>
        <v>45000</v>
      </c>
      <c r="D11" s="117" t="s">
        <v>25</v>
      </c>
    </row>
    <row r="12" spans="1:4" x14ac:dyDescent="0.45">
      <c r="A12" s="116">
        <v>46296</v>
      </c>
      <c r="B12" s="117">
        <f>SUM('EEFF 2026'!C12)</f>
        <v>0</v>
      </c>
      <c r="C12" s="117">
        <f t="shared" si="1"/>
        <v>45000</v>
      </c>
      <c r="D12" s="117" t="s">
        <v>25</v>
      </c>
    </row>
    <row r="13" spans="1:4" x14ac:dyDescent="0.45">
      <c r="A13" s="116">
        <v>46327</v>
      </c>
      <c r="B13" s="117">
        <f>SUM('EEFF 2026'!C13)</f>
        <v>0</v>
      </c>
      <c r="C13" s="117">
        <f t="shared" si="1"/>
        <v>45000</v>
      </c>
      <c r="D13" s="117" t="s">
        <v>25</v>
      </c>
    </row>
    <row r="14" spans="1:4" x14ac:dyDescent="0.45">
      <c r="A14" s="116">
        <v>46357</v>
      </c>
      <c r="B14" s="117">
        <f>SUM('EEFF 2026'!C14)</f>
        <v>0</v>
      </c>
      <c r="C14" s="117">
        <f t="shared" si="1"/>
        <v>45000</v>
      </c>
      <c r="D14" s="117" t="s">
        <v>25</v>
      </c>
    </row>
    <row r="15" spans="1:4" x14ac:dyDescent="0.45">
      <c r="D15" s="126">
        <f>SUM(D3:D14)</f>
        <v>54571.060000000012</v>
      </c>
    </row>
    <row r="22" spans="1:10" x14ac:dyDescent="0.45">
      <c r="C22"/>
    </row>
    <row r="25" spans="1:10" x14ac:dyDescent="0.45">
      <c r="B25" s="112" t="s">
        <v>79</v>
      </c>
      <c r="D25">
        <v>15</v>
      </c>
      <c r="J25" s="6" t="s">
        <v>83</v>
      </c>
    </row>
    <row r="26" spans="1:10" x14ac:dyDescent="0.45">
      <c r="A26">
        <v>2018</v>
      </c>
      <c r="B26" s="112">
        <v>930</v>
      </c>
      <c r="C26" s="112">
        <f>SUM(B26)-930</f>
        <v>0</v>
      </c>
      <c r="D26" cm="1">
        <f t="array" ref="D26">MMULT(C26,$D$25)</f>
        <v>0</v>
      </c>
      <c r="H26" s="15" t="s">
        <v>84</v>
      </c>
      <c r="I26" s="15">
        <v>14</v>
      </c>
      <c r="J26" s="191">
        <v>0.09</v>
      </c>
    </row>
    <row r="27" spans="1:10" x14ac:dyDescent="0.45">
      <c r="A27">
        <v>2019</v>
      </c>
      <c r="B27" s="112">
        <v>930</v>
      </c>
      <c r="C27" s="112">
        <f>SUM(B27)-B26</f>
        <v>0</v>
      </c>
      <c r="D27" cm="1">
        <f t="array" ref="D27">MMULT(C27,$D$25)</f>
        <v>0</v>
      </c>
      <c r="H27" s="8">
        <v>1025</v>
      </c>
      <c r="I27" s="70" cm="1">
        <f t="array" ref="I27">MMULT(H27,I26)</f>
        <v>14350</v>
      </c>
      <c r="J27" s="70" cm="1">
        <f t="array" ref="J27">MMULT(I27,J26)</f>
        <v>1291.5</v>
      </c>
    </row>
    <row r="28" spans="1:10" x14ac:dyDescent="0.45">
      <c r="A28">
        <v>2020</v>
      </c>
      <c r="B28" s="112">
        <v>930</v>
      </c>
      <c r="C28" s="112">
        <f t="shared" ref="C28:C33" si="2">SUM(B28)-B27</f>
        <v>0</v>
      </c>
      <c r="D28" cm="1">
        <f t="array" ref="D28">MMULT(C28,$D$25)</f>
        <v>0</v>
      </c>
      <c r="H28" s="8">
        <v>1130</v>
      </c>
      <c r="I28" s="70" cm="1">
        <f t="array" ref="I28">MMULT(H28,I26)</f>
        <v>15820</v>
      </c>
      <c r="J28" s="70" cm="1">
        <f t="array" ref="J28">MMULT(I28,J26)</f>
        <v>1423.8</v>
      </c>
    </row>
    <row r="29" spans="1:10" x14ac:dyDescent="0.45">
      <c r="A29">
        <v>2021</v>
      </c>
      <c r="B29" s="112">
        <v>930</v>
      </c>
      <c r="C29" s="112">
        <f t="shared" si="2"/>
        <v>0</v>
      </c>
      <c r="D29" cm="1">
        <f t="array" ref="D29">MMULT(C29,$D$25)</f>
        <v>0</v>
      </c>
      <c r="H29" s="8" t="s">
        <v>82</v>
      </c>
      <c r="I29" s="192">
        <f>SUM(I28,-I27)</f>
        <v>1470</v>
      </c>
      <c r="J29" s="192">
        <f>SUM(J28,-J27)</f>
        <v>132.29999999999995</v>
      </c>
    </row>
    <row r="30" spans="1:10" x14ac:dyDescent="0.45">
      <c r="A30">
        <v>2022</v>
      </c>
      <c r="B30" s="112">
        <v>1025</v>
      </c>
      <c r="C30" s="112">
        <f t="shared" si="2"/>
        <v>95</v>
      </c>
      <c r="D30" cm="1">
        <f t="array" ref="D30">MMULT(C30,$D$25)</f>
        <v>1425</v>
      </c>
      <c r="H30" s="15" t="s">
        <v>85</v>
      </c>
      <c r="I30" s="329">
        <f>SUM(I29,J29)</f>
        <v>1602.3</v>
      </c>
      <c r="J30" s="330"/>
    </row>
    <row r="31" spans="1:10" x14ac:dyDescent="0.45">
      <c r="A31">
        <v>2023</v>
      </c>
      <c r="B31" s="112">
        <v>1025</v>
      </c>
      <c r="C31" s="112">
        <f t="shared" si="2"/>
        <v>0</v>
      </c>
      <c r="D31" cm="1">
        <f t="array" ref="D31">MMULT(C31,$D$25)</f>
        <v>0</v>
      </c>
    </row>
    <row r="32" spans="1:10" x14ac:dyDescent="0.45">
      <c r="A32">
        <v>2024</v>
      </c>
      <c r="B32" s="112">
        <v>1025</v>
      </c>
      <c r="C32" s="112">
        <f t="shared" si="2"/>
        <v>0</v>
      </c>
      <c r="D32" cm="1">
        <f t="array" ref="D32">MMULT(C32,$D$25)</f>
        <v>0</v>
      </c>
    </row>
    <row r="33" spans="1:4" x14ac:dyDescent="0.45">
      <c r="A33">
        <v>2024</v>
      </c>
      <c r="B33" s="112">
        <v>1130</v>
      </c>
      <c r="C33" s="112">
        <f t="shared" si="2"/>
        <v>105</v>
      </c>
      <c r="D33" cm="1">
        <f t="array" ref="D33">MMULT(C33,$D$25)</f>
        <v>1575</v>
      </c>
    </row>
  </sheetData>
  <mergeCells count="1">
    <mergeCell ref="I30:J30"/>
  </mergeCells>
  <pageMargins left="0.7" right="0.7" top="0.75" bottom="0.75" header="0.3" footer="0.3"/>
  <pageSetup paperSize="9" orientation="portrait" horizontalDpi="0" verticalDpi="0" r:id="rId1"/>
  <drawing r:id="rId2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D00-000000000000}">
  <dimension ref="C2:O212"/>
  <sheetViews>
    <sheetView showGridLines="0" topLeftCell="A88" zoomScaleNormal="100" workbookViewId="0">
      <selection activeCell="K119" sqref="K119"/>
    </sheetView>
  </sheetViews>
  <sheetFormatPr baseColWidth="10" defaultRowHeight="14.25" x14ac:dyDescent="0.45"/>
  <cols>
    <col min="1" max="1" width="3.86328125" customWidth="1"/>
    <col min="2" max="2" width="7.1328125" customWidth="1"/>
    <col min="3" max="3" width="5.73046875" customWidth="1"/>
    <col min="4" max="4" width="5.3984375" customWidth="1"/>
    <col min="5" max="5" width="11.3984375" style="6"/>
    <col min="6" max="6" width="11.59765625" style="6" customWidth="1"/>
    <col min="7" max="7" width="11.86328125" bestFit="1" customWidth="1"/>
    <col min="8" max="8" width="12.3984375" customWidth="1"/>
    <col min="9" max="9" width="9.6640625" customWidth="1"/>
    <col min="10" max="10" width="10.73046875" style="6" customWidth="1"/>
    <col min="11" max="11" width="9.86328125" style="6" customWidth="1"/>
    <col min="12" max="12" width="14.265625" bestFit="1" customWidth="1"/>
    <col min="13" max="13" width="12.265625" style="6" bestFit="1" customWidth="1"/>
    <col min="14" max="14" width="11" style="6" customWidth="1"/>
    <col min="15" max="15" width="8.59765625" style="6" bestFit="1" customWidth="1"/>
  </cols>
  <sheetData>
    <row r="2" spans="3:14" x14ac:dyDescent="0.45">
      <c r="J2" s="6" t="s">
        <v>25</v>
      </c>
      <c r="K2" s="6" t="s">
        <v>25</v>
      </c>
    </row>
    <row r="3" spans="3:14" x14ac:dyDescent="0.45">
      <c r="C3" s="60"/>
      <c r="E3" s="15" t="s">
        <v>38</v>
      </c>
      <c r="J3" s="15" t="s">
        <v>37</v>
      </c>
      <c r="M3" s="6" t="s">
        <v>115</v>
      </c>
    </row>
    <row r="4" spans="3:14" ht="15" customHeight="1" x14ac:dyDescent="0.45">
      <c r="C4" s="8"/>
      <c r="E4" s="149" t="s">
        <v>469</v>
      </c>
      <c r="F4" s="150">
        <v>43407</v>
      </c>
      <c r="G4" s="151">
        <v>1700</v>
      </c>
      <c r="H4" s="69"/>
      <c r="J4" s="31">
        <v>43040</v>
      </c>
      <c r="K4" s="32">
        <v>3600</v>
      </c>
      <c r="M4" s="61">
        <v>43407</v>
      </c>
      <c r="N4" s="63">
        <v>1700</v>
      </c>
    </row>
    <row r="5" spans="3:14" ht="15" customHeight="1" x14ac:dyDescent="0.45">
      <c r="C5" s="8"/>
      <c r="E5" s="152"/>
      <c r="F5" s="153">
        <v>43419</v>
      </c>
      <c r="G5" s="151">
        <v>3400</v>
      </c>
      <c r="H5" s="69"/>
      <c r="J5" s="31">
        <v>43070</v>
      </c>
      <c r="K5" s="32">
        <v>3600</v>
      </c>
      <c r="M5" s="61">
        <v>43103</v>
      </c>
      <c r="N5" s="68">
        <v>10000</v>
      </c>
    </row>
    <row r="6" spans="3:14" ht="15" customHeight="1" x14ac:dyDescent="0.45">
      <c r="C6" s="8"/>
      <c r="E6" s="152"/>
      <c r="F6" s="153">
        <v>43439</v>
      </c>
      <c r="G6" s="151">
        <v>1700</v>
      </c>
      <c r="H6" s="69"/>
      <c r="J6" s="31">
        <v>43101</v>
      </c>
      <c r="K6" s="32">
        <v>3600</v>
      </c>
      <c r="M6" s="61">
        <v>43131</v>
      </c>
      <c r="N6" s="68">
        <v>3159.99</v>
      </c>
    </row>
    <row r="7" spans="3:14" ht="15" customHeight="1" x14ac:dyDescent="0.45">
      <c r="C7" s="8"/>
      <c r="E7" s="152"/>
      <c r="F7" s="153">
        <v>43456</v>
      </c>
      <c r="G7" s="151">
        <v>1700</v>
      </c>
      <c r="H7" s="69"/>
      <c r="I7" s="8"/>
      <c r="J7" s="31">
        <v>43132</v>
      </c>
      <c r="K7" s="32">
        <v>3600</v>
      </c>
      <c r="M7" s="61">
        <v>43167</v>
      </c>
      <c r="N7" s="68">
        <v>3159.99</v>
      </c>
    </row>
    <row r="8" spans="3:14" ht="15" customHeight="1" x14ac:dyDescent="0.45">
      <c r="C8" s="8"/>
      <c r="E8" s="152"/>
      <c r="F8" s="150">
        <v>43668</v>
      </c>
      <c r="G8" s="151">
        <v>3363.51</v>
      </c>
      <c r="H8" s="69"/>
      <c r="J8" s="31">
        <v>43160</v>
      </c>
      <c r="K8" s="32">
        <v>3600</v>
      </c>
      <c r="M8" s="61">
        <v>43196</v>
      </c>
      <c r="N8" s="68">
        <v>3159.99</v>
      </c>
    </row>
    <row r="9" spans="3:14" ht="15" customHeight="1" x14ac:dyDescent="0.45">
      <c r="C9" s="8"/>
      <c r="E9" s="152"/>
      <c r="F9" s="150">
        <v>43668</v>
      </c>
      <c r="G9" s="151">
        <v>606.91999999999996</v>
      </c>
      <c r="H9" s="69"/>
      <c r="J9" s="31">
        <v>43191</v>
      </c>
      <c r="K9" s="32">
        <v>3600</v>
      </c>
      <c r="M9" s="61">
        <v>43265</v>
      </c>
      <c r="N9" s="68">
        <v>520</v>
      </c>
    </row>
    <row r="10" spans="3:14" ht="15" customHeight="1" x14ac:dyDescent="0.45">
      <c r="C10" s="8"/>
      <c r="E10" s="152"/>
      <c r="F10" s="150">
        <v>43883</v>
      </c>
      <c r="G10" s="151">
        <v>520</v>
      </c>
      <c r="H10" s="69"/>
      <c r="I10" s="8"/>
      <c r="J10" s="31">
        <v>43221</v>
      </c>
      <c r="K10" s="32">
        <v>3600</v>
      </c>
      <c r="M10" s="61">
        <v>43273</v>
      </c>
      <c r="N10" s="127">
        <v>5710</v>
      </c>
    </row>
    <row r="11" spans="3:14" ht="15" customHeight="1" x14ac:dyDescent="0.45">
      <c r="C11" s="8"/>
      <c r="E11" s="152"/>
      <c r="F11" s="153">
        <v>44442</v>
      </c>
      <c r="G11" s="151">
        <v>712.3</v>
      </c>
      <c r="H11" s="69"/>
      <c r="I11" s="8"/>
      <c r="J11" s="31">
        <v>43252</v>
      </c>
      <c r="K11" s="32">
        <v>3600</v>
      </c>
      <c r="M11" s="61">
        <v>43279</v>
      </c>
      <c r="N11" s="127">
        <v>2000</v>
      </c>
    </row>
    <row r="12" spans="3:14" ht="15" customHeight="1" x14ac:dyDescent="0.45">
      <c r="C12" s="8"/>
      <c r="E12" s="152"/>
      <c r="F12" s="153">
        <v>44859</v>
      </c>
      <c r="G12" s="151">
        <v>683.72</v>
      </c>
      <c r="H12" s="69"/>
      <c r="I12" s="8"/>
      <c r="J12" s="31">
        <v>43282</v>
      </c>
      <c r="K12" s="32">
        <v>3600</v>
      </c>
      <c r="M12" s="61">
        <v>43354</v>
      </c>
      <c r="N12" s="127">
        <v>5140</v>
      </c>
    </row>
    <row r="13" spans="3:14" ht="15" customHeight="1" x14ac:dyDescent="0.45">
      <c r="C13" s="8"/>
      <c r="E13" s="152"/>
      <c r="F13" s="153">
        <v>45352</v>
      </c>
      <c r="G13" s="151">
        <v>824.75</v>
      </c>
      <c r="H13" s="69"/>
      <c r="I13" s="8"/>
      <c r="J13" s="31">
        <v>43313</v>
      </c>
      <c r="K13" s="32">
        <v>3600</v>
      </c>
      <c r="M13" s="62">
        <v>43419</v>
      </c>
      <c r="N13" s="63">
        <v>3400</v>
      </c>
    </row>
    <row r="14" spans="3:14" ht="15" customHeight="1" x14ac:dyDescent="0.45">
      <c r="C14" s="8"/>
      <c r="E14" s="152"/>
      <c r="F14" s="153">
        <v>45378</v>
      </c>
      <c r="G14" s="151">
        <v>585</v>
      </c>
      <c r="I14" s="8"/>
      <c r="J14" s="31">
        <v>43344</v>
      </c>
      <c r="K14" s="32">
        <v>3600</v>
      </c>
      <c r="M14" s="61">
        <v>43425</v>
      </c>
      <c r="N14" s="68">
        <v>3363.5</v>
      </c>
    </row>
    <row r="15" spans="3:14" ht="15" customHeight="1" x14ac:dyDescent="0.45">
      <c r="C15" s="8"/>
      <c r="E15" s="152"/>
      <c r="F15" s="153">
        <v>45544</v>
      </c>
      <c r="G15" s="151">
        <v>5220</v>
      </c>
      <c r="H15" s="69">
        <f>SUM(G13:G15)</f>
        <v>6629.75</v>
      </c>
      <c r="I15" s="8"/>
      <c r="J15" s="31">
        <v>43374</v>
      </c>
      <c r="K15" s="32">
        <v>3600</v>
      </c>
      <c r="M15" s="62">
        <v>43439</v>
      </c>
      <c r="N15" s="63">
        <v>1700</v>
      </c>
    </row>
    <row r="16" spans="3:14" ht="15" customHeight="1" x14ac:dyDescent="0.45">
      <c r="C16" s="8"/>
      <c r="E16" s="154"/>
      <c r="F16" s="153">
        <v>45658</v>
      </c>
      <c r="G16" s="151">
        <v>0</v>
      </c>
      <c r="H16" s="69">
        <f>SUM(G16)</f>
        <v>0</v>
      </c>
      <c r="J16" s="31">
        <v>43405</v>
      </c>
      <c r="K16" s="32">
        <v>3600</v>
      </c>
      <c r="M16" s="62">
        <v>43456</v>
      </c>
      <c r="N16" s="63">
        <v>1700</v>
      </c>
    </row>
    <row r="17" spans="5:14" ht="15" customHeight="1" x14ac:dyDescent="0.45">
      <c r="E17" s="148" t="s">
        <v>51</v>
      </c>
      <c r="F17" s="105">
        <v>43715</v>
      </c>
      <c r="G17" s="64">
        <v>1509</v>
      </c>
      <c r="J17" s="31">
        <v>43435</v>
      </c>
      <c r="K17" s="32">
        <v>3600</v>
      </c>
      <c r="M17" s="61">
        <v>43580</v>
      </c>
      <c r="N17" s="68">
        <v>4068.35</v>
      </c>
    </row>
    <row r="18" spans="5:14" ht="15.75" customHeight="1" x14ac:dyDescent="0.45">
      <c r="E18" s="123"/>
      <c r="F18" s="105">
        <v>43921</v>
      </c>
      <c r="G18" s="64">
        <v>523.79</v>
      </c>
      <c r="J18" s="31">
        <v>43466</v>
      </c>
      <c r="K18" s="32">
        <v>3600</v>
      </c>
      <c r="M18" s="61">
        <v>43607</v>
      </c>
      <c r="N18" s="68">
        <v>4068.35</v>
      </c>
    </row>
    <row r="19" spans="5:14" ht="15.75" customHeight="1" x14ac:dyDescent="0.45">
      <c r="E19" s="123"/>
      <c r="F19" s="105">
        <v>45328</v>
      </c>
      <c r="G19" s="64">
        <v>4478.37</v>
      </c>
      <c r="I19" s="8"/>
      <c r="J19" s="31">
        <v>43497</v>
      </c>
      <c r="K19" s="32">
        <v>3600</v>
      </c>
      <c r="M19" s="61">
        <v>43668</v>
      </c>
      <c r="N19" s="63">
        <v>3363.51</v>
      </c>
    </row>
    <row r="20" spans="5:14" ht="15" customHeight="1" x14ac:dyDescent="0.45">
      <c r="E20" s="123"/>
      <c r="F20" s="105">
        <v>45331</v>
      </c>
      <c r="G20" s="64">
        <v>340</v>
      </c>
      <c r="I20" s="8"/>
      <c r="J20" s="31">
        <v>43525</v>
      </c>
      <c r="K20" s="32">
        <v>3600</v>
      </c>
      <c r="M20" s="61">
        <v>43668</v>
      </c>
      <c r="N20" s="63">
        <v>606.91999999999996</v>
      </c>
    </row>
    <row r="21" spans="5:14" ht="15" customHeight="1" x14ac:dyDescent="0.45">
      <c r="E21" s="123"/>
      <c r="F21" s="105">
        <v>45335</v>
      </c>
      <c r="G21" s="64">
        <v>4478.37</v>
      </c>
      <c r="I21" s="8"/>
      <c r="J21" s="31">
        <v>43556</v>
      </c>
      <c r="K21" s="32">
        <v>3600</v>
      </c>
      <c r="M21" s="61">
        <v>43715</v>
      </c>
      <c r="N21" s="63">
        <v>1509</v>
      </c>
    </row>
    <row r="22" spans="5:14" ht="15.75" customHeight="1" x14ac:dyDescent="0.45">
      <c r="E22" s="123"/>
      <c r="F22" s="105">
        <v>45559</v>
      </c>
      <c r="G22" s="64">
        <v>2028.89</v>
      </c>
      <c r="H22" s="69">
        <f>SUM(G19:G22)</f>
        <v>11325.63</v>
      </c>
      <c r="J22" s="31">
        <v>43586</v>
      </c>
      <c r="K22" s="32">
        <v>3600</v>
      </c>
      <c r="M22" s="61">
        <v>43755</v>
      </c>
      <c r="N22" s="68">
        <v>340.3</v>
      </c>
    </row>
    <row r="23" spans="5:14" ht="15.75" customHeight="1" x14ac:dyDescent="0.45">
      <c r="E23" s="124"/>
      <c r="F23" s="106">
        <v>45993</v>
      </c>
      <c r="G23" s="64">
        <v>203.02</v>
      </c>
      <c r="H23" s="69">
        <f>SUM(G23)</f>
        <v>203.02</v>
      </c>
      <c r="J23" s="31">
        <v>43617</v>
      </c>
      <c r="K23" s="32">
        <v>3600</v>
      </c>
      <c r="M23" s="61">
        <v>43761</v>
      </c>
      <c r="N23" s="68">
        <v>148.30000000000001</v>
      </c>
    </row>
    <row r="24" spans="5:14" ht="15.75" customHeight="1" x14ac:dyDescent="0.45">
      <c r="E24" s="102" t="s">
        <v>52</v>
      </c>
      <c r="F24" s="61">
        <v>43815</v>
      </c>
      <c r="G24" s="63">
        <v>1493.13</v>
      </c>
      <c r="H24" s="69"/>
      <c r="J24" s="31">
        <v>43647</v>
      </c>
      <c r="K24" s="32">
        <v>3600</v>
      </c>
      <c r="M24" s="61">
        <v>43780</v>
      </c>
      <c r="N24" s="63">
        <v>2394.37</v>
      </c>
    </row>
    <row r="25" spans="5:14" ht="15" customHeight="1" x14ac:dyDescent="0.45">
      <c r="E25" s="103"/>
      <c r="F25" s="61">
        <v>43815</v>
      </c>
      <c r="G25" s="65">
        <v>1493.13</v>
      </c>
      <c r="H25" s="69"/>
      <c r="J25" s="31">
        <v>43678</v>
      </c>
      <c r="K25" s="32">
        <v>3600</v>
      </c>
      <c r="M25" s="61">
        <v>43788</v>
      </c>
      <c r="N25" s="63">
        <v>1500</v>
      </c>
    </row>
    <row r="26" spans="5:14" ht="15" customHeight="1" x14ac:dyDescent="0.45">
      <c r="E26" s="103"/>
      <c r="F26" s="61">
        <v>43847</v>
      </c>
      <c r="G26" s="63">
        <v>1484.53</v>
      </c>
      <c r="H26" s="69"/>
      <c r="I26" s="8"/>
      <c r="J26" s="31">
        <v>43709</v>
      </c>
      <c r="K26" s="32">
        <v>3600</v>
      </c>
      <c r="M26" s="61">
        <v>43805</v>
      </c>
      <c r="N26" s="63">
        <v>117.19</v>
      </c>
    </row>
    <row r="27" spans="5:14" ht="15" customHeight="1" x14ac:dyDescent="0.45">
      <c r="E27" s="103"/>
      <c r="F27" s="62">
        <v>43883</v>
      </c>
      <c r="G27" s="63">
        <v>346.5</v>
      </c>
      <c r="H27" s="69"/>
      <c r="I27" s="8"/>
      <c r="J27" s="31">
        <v>43739</v>
      </c>
      <c r="K27" s="32">
        <v>3600</v>
      </c>
      <c r="M27" s="61">
        <v>43815</v>
      </c>
      <c r="N27" s="63">
        <v>1493.13</v>
      </c>
    </row>
    <row r="28" spans="5:14" ht="16.5" customHeight="1" x14ac:dyDescent="0.45">
      <c r="E28" s="103"/>
      <c r="F28" s="62">
        <v>45156</v>
      </c>
      <c r="G28" s="63">
        <v>828.35</v>
      </c>
      <c r="H28" s="69"/>
      <c r="J28" s="31">
        <v>43770</v>
      </c>
      <c r="K28" s="32">
        <v>3600</v>
      </c>
      <c r="M28" s="61">
        <v>43815</v>
      </c>
      <c r="N28" s="63">
        <v>1493.13</v>
      </c>
    </row>
    <row r="29" spans="5:14" ht="15" customHeight="1" x14ac:dyDescent="0.45">
      <c r="E29" s="231" t="s">
        <v>76</v>
      </c>
      <c r="F29" s="61">
        <v>45231</v>
      </c>
      <c r="G29" s="63">
        <v>3516</v>
      </c>
      <c r="H29" s="69"/>
      <c r="I29" s="8"/>
      <c r="J29" s="31">
        <v>43800</v>
      </c>
      <c r="K29" s="32">
        <v>3600</v>
      </c>
      <c r="M29" s="61">
        <v>43847</v>
      </c>
      <c r="N29" s="63">
        <v>1484.53</v>
      </c>
    </row>
    <row r="30" spans="5:14" ht="15" customHeight="1" x14ac:dyDescent="0.45">
      <c r="E30" s="232"/>
      <c r="F30" s="61">
        <v>45559</v>
      </c>
      <c r="G30" s="63">
        <v>2028.89</v>
      </c>
      <c r="H30" s="69">
        <f>SUM(G30)</f>
        <v>2028.89</v>
      </c>
      <c r="I30" s="8"/>
      <c r="J30" s="31">
        <v>43831</v>
      </c>
      <c r="K30" s="32">
        <v>3600</v>
      </c>
      <c r="M30" s="61">
        <v>43867</v>
      </c>
      <c r="N30" s="63">
        <v>557.37</v>
      </c>
    </row>
    <row r="31" spans="5:14" ht="15" customHeight="1" x14ac:dyDescent="0.45">
      <c r="E31" s="232"/>
      <c r="F31" s="61">
        <v>45790</v>
      </c>
      <c r="G31" s="63">
        <v>7543.91</v>
      </c>
      <c r="H31" s="69"/>
      <c r="I31" s="8"/>
      <c r="J31" s="31">
        <v>43862</v>
      </c>
      <c r="K31" s="32">
        <v>3600</v>
      </c>
      <c r="M31" s="61">
        <v>43869</v>
      </c>
      <c r="N31" s="63">
        <v>3376.48</v>
      </c>
    </row>
    <row r="32" spans="5:14" ht="15" customHeight="1" x14ac:dyDescent="0.45">
      <c r="E32" s="233" t="s">
        <v>25</v>
      </c>
      <c r="F32" s="61">
        <v>45993</v>
      </c>
      <c r="G32" s="63">
        <v>203.02</v>
      </c>
      <c r="H32" s="69">
        <f>SUM(G31:G32)</f>
        <v>7746.93</v>
      </c>
      <c r="J32" s="31">
        <v>43891</v>
      </c>
      <c r="K32" s="32">
        <v>3600</v>
      </c>
      <c r="M32" s="61">
        <v>43883</v>
      </c>
      <c r="N32" s="63">
        <v>520</v>
      </c>
    </row>
    <row r="33" spans="5:14" ht="15" customHeight="1" x14ac:dyDescent="0.45">
      <c r="E33" s="104" t="s">
        <v>59</v>
      </c>
      <c r="F33" s="108">
        <v>43265</v>
      </c>
      <c r="G33" s="109">
        <v>520</v>
      </c>
      <c r="I33" s="8"/>
      <c r="J33" s="31">
        <v>43922</v>
      </c>
      <c r="K33" s="32">
        <v>0</v>
      </c>
      <c r="M33" s="62">
        <v>43883</v>
      </c>
      <c r="N33" s="63">
        <v>346.5</v>
      </c>
    </row>
    <row r="34" spans="5:14" ht="15" customHeight="1" x14ac:dyDescent="0.45">
      <c r="E34" s="123"/>
      <c r="F34" s="105">
        <v>43273</v>
      </c>
      <c r="G34" s="67">
        <v>5710</v>
      </c>
      <c r="H34" s="69"/>
      <c r="J34" s="31">
        <v>43952</v>
      </c>
      <c r="K34" s="32">
        <v>0</v>
      </c>
      <c r="M34" s="61">
        <v>43883</v>
      </c>
      <c r="N34" s="63">
        <v>346.5</v>
      </c>
    </row>
    <row r="35" spans="5:14" ht="15" customHeight="1" x14ac:dyDescent="0.45">
      <c r="E35" s="123"/>
      <c r="F35" s="105">
        <v>43279</v>
      </c>
      <c r="G35" s="67">
        <v>2000</v>
      </c>
      <c r="H35" s="69"/>
      <c r="J35" s="31">
        <v>43983</v>
      </c>
      <c r="K35" s="32">
        <v>0</v>
      </c>
      <c r="M35" s="62">
        <v>43883</v>
      </c>
      <c r="N35" s="63">
        <v>346.5</v>
      </c>
    </row>
    <row r="36" spans="5:14" ht="15.75" customHeight="1" x14ac:dyDescent="0.45">
      <c r="E36" s="123"/>
      <c r="F36" s="105">
        <v>43354</v>
      </c>
      <c r="G36" s="67">
        <v>5140</v>
      </c>
      <c r="H36" s="69"/>
      <c r="J36" s="31">
        <v>44013</v>
      </c>
      <c r="K36" s="32">
        <v>0</v>
      </c>
      <c r="M36" s="61">
        <v>43914</v>
      </c>
      <c r="N36" s="68">
        <v>896</v>
      </c>
    </row>
    <row r="37" spans="5:14" ht="15.75" customHeight="1" x14ac:dyDescent="0.45">
      <c r="E37" s="123"/>
      <c r="F37" s="105">
        <v>43580</v>
      </c>
      <c r="G37" s="66">
        <v>4068.35</v>
      </c>
      <c r="H37" s="69"/>
      <c r="J37" s="31">
        <v>44044</v>
      </c>
      <c r="K37" s="32">
        <v>0</v>
      </c>
      <c r="M37" s="61">
        <v>43921</v>
      </c>
      <c r="N37" s="63">
        <v>523.79</v>
      </c>
    </row>
    <row r="38" spans="5:14" ht="15" customHeight="1" x14ac:dyDescent="0.45">
      <c r="E38" s="123"/>
      <c r="F38" s="105">
        <v>43607</v>
      </c>
      <c r="G38" s="66">
        <v>4068.35</v>
      </c>
      <c r="H38" s="69"/>
      <c r="J38" s="31">
        <v>44075</v>
      </c>
      <c r="K38" s="32">
        <v>0</v>
      </c>
      <c r="M38" s="61">
        <v>43921</v>
      </c>
      <c r="N38" s="63">
        <v>561.29999999999995</v>
      </c>
    </row>
    <row r="39" spans="5:14" ht="15.75" customHeight="1" x14ac:dyDescent="0.45">
      <c r="E39" s="123"/>
      <c r="F39" s="105">
        <v>43755</v>
      </c>
      <c r="G39" s="66">
        <v>340.3</v>
      </c>
      <c r="H39" s="69"/>
      <c r="I39" s="8"/>
      <c r="J39" s="31">
        <v>44105</v>
      </c>
      <c r="K39" s="32">
        <v>0</v>
      </c>
      <c r="M39" s="61">
        <v>43935</v>
      </c>
      <c r="N39" s="68">
        <v>384</v>
      </c>
    </row>
    <row r="40" spans="5:14" ht="15" customHeight="1" x14ac:dyDescent="0.45">
      <c r="E40" s="123"/>
      <c r="F40" s="105">
        <v>43761</v>
      </c>
      <c r="G40" s="66">
        <v>148.30000000000001</v>
      </c>
      <c r="H40" s="69"/>
      <c r="J40" s="31">
        <v>44136</v>
      </c>
      <c r="K40" s="32">
        <v>0</v>
      </c>
      <c r="M40" s="61">
        <v>43985</v>
      </c>
      <c r="N40" s="68">
        <v>1500</v>
      </c>
    </row>
    <row r="41" spans="5:14" ht="15" customHeight="1" x14ac:dyDescent="0.45">
      <c r="E41" s="123"/>
      <c r="F41" s="105">
        <v>43914</v>
      </c>
      <c r="G41" s="66">
        <v>896</v>
      </c>
      <c r="I41" s="8"/>
      <c r="J41" s="31">
        <v>44166</v>
      </c>
      <c r="K41" s="32">
        <v>0</v>
      </c>
      <c r="M41" s="62">
        <v>44054</v>
      </c>
      <c r="N41" s="63">
        <v>581.78</v>
      </c>
    </row>
    <row r="42" spans="5:14" ht="15.75" customHeight="1" x14ac:dyDescent="0.45">
      <c r="E42" s="123"/>
      <c r="F42" s="105">
        <v>43935</v>
      </c>
      <c r="G42" s="66">
        <v>384</v>
      </c>
      <c r="H42" s="69"/>
      <c r="I42" s="69"/>
      <c r="J42" s="31">
        <v>44197</v>
      </c>
      <c r="K42" s="32">
        <v>3600</v>
      </c>
      <c r="M42" s="62">
        <v>44068</v>
      </c>
      <c r="N42" s="63">
        <v>453.8</v>
      </c>
    </row>
    <row r="43" spans="5:14" ht="15" customHeight="1" x14ac:dyDescent="0.45">
      <c r="E43" s="123"/>
      <c r="F43" s="105">
        <v>43985</v>
      </c>
      <c r="G43" s="66">
        <v>1500</v>
      </c>
      <c r="J43" s="31">
        <v>44228</v>
      </c>
      <c r="K43" s="32">
        <v>3600</v>
      </c>
      <c r="M43" s="62">
        <v>44111</v>
      </c>
      <c r="N43" s="63">
        <v>572</v>
      </c>
    </row>
    <row r="44" spans="5:14" ht="15.75" customHeight="1" x14ac:dyDescent="0.45">
      <c r="E44" s="123"/>
      <c r="F44" s="105">
        <v>44363</v>
      </c>
      <c r="G44" s="66">
        <v>350</v>
      </c>
      <c r="J44" s="31">
        <v>44256</v>
      </c>
      <c r="K44" s="32">
        <v>3600</v>
      </c>
      <c r="M44" s="62">
        <v>44111</v>
      </c>
      <c r="N44" s="63">
        <v>453.79</v>
      </c>
    </row>
    <row r="45" spans="5:14" ht="15" customHeight="1" x14ac:dyDescent="0.45">
      <c r="E45" s="123"/>
      <c r="F45" s="106">
        <v>44382</v>
      </c>
      <c r="G45" s="66">
        <v>680</v>
      </c>
      <c r="H45" s="69" t="s">
        <v>25</v>
      </c>
      <c r="J45" s="31">
        <v>44287</v>
      </c>
      <c r="K45" s="32">
        <v>3600</v>
      </c>
      <c r="M45" s="61">
        <v>44120</v>
      </c>
      <c r="N45" s="68">
        <v>232.5</v>
      </c>
    </row>
    <row r="46" spans="5:14" ht="15" customHeight="1" x14ac:dyDescent="0.45">
      <c r="E46" s="123"/>
      <c r="F46" s="106">
        <v>44775</v>
      </c>
      <c r="G46" s="66">
        <v>1920</v>
      </c>
      <c r="J46" s="31">
        <v>44317</v>
      </c>
      <c r="K46" s="32">
        <v>3600</v>
      </c>
      <c r="M46" s="62">
        <v>44242</v>
      </c>
      <c r="N46" s="63">
        <v>453.79</v>
      </c>
    </row>
    <row r="47" spans="5:14" ht="15" customHeight="1" x14ac:dyDescent="0.45">
      <c r="E47" s="123"/>
      <c r="F47" s="106">
        <v>44785</v>
      </c>
      <c r="G47" s="66">
        <v>480</v>
      </c>
      <c r="J47" s="31">
        <v>44348</v>
      </c>
      <c r="K47" s="32">
        <v>3600</v>
      </c>
      <c r="M47" s="62">
        <v>44335</v>
      </c>
      <c r="N47" s="63">
        <v>426.95</v>
      </c>
    </row>
    <row r="48" spans="5:14" ht="15" customHeight="1" x14ac:dyDescent="0.45">
      <c r="E48" s="123"/>
      <c r="F48" s="106">
        <v>45283</v>
      </c>
      <c r="G48" s="66">
        <v>1076.1600000000001</v>
      </c>
      <c r="J48" s="31">
        <v>44378</v>
      </c>
      <c r="K48" s="32">
        <v>3600</v>
      </c>
      <c r="M48" s="62">
        <v>44362</v>
      </c>
      <c r="N48" s="63">
        <v>1905.58</v>
      </c>
    </row>
    <row r="49" spans="5:14" ht="15" customHeight="1" x14ac:dyDescent="0.45">
      <c r="E49" s="123"/>
      <c r="F49" s="106">
        <v>45320</v>
      </c>
      <c r="G49" s="66">
        <v>1584</v>
      </c>
      <c r="J49" s="31">
        <v>44409</v>
      </c>
      <c r="K49" s="32">
        <v>3600</v>
      </c>
      <c r="M49" s="61">
        <v>44363</v>
      </c>
      <c r="N49" s="68">
        <v>350</v>
      </c>
    </row>
    <row r="50" spans="5:14" ht="15" customHeight="1" x14ac:dyDescent="0.45">
      <c r="E50" s="123"/>
      <c r="F50" s="106">
        <v>45323</v>
      </c>
      <c r="G50" s="66">
        <v>396</v>
      </c>
      <c r="J50" s="31">
        <v>44440</v>
      </c>
      <c r="K50" s="32">
        <v>3600</v>
      </c>
      <c r="M50" s="62">
        <v>44382</v>
      </c>
      <c r="N50" s="68">
        <v>680</v>
      </c>
    </row>
    <row r="51" spans="5:14" ht="15" customHeight="1" x14ac:dyDescent="0.45">
      <c r="E51" s="123"/>
      <c r="F51" s="106">
        <v>45495</v>
      </c>
      <c r="G51" s="66">
        <v>752</v>
      </c>
      <c r="J51" s="31">
        <v>44470</v>
      </c>
      <c r="K51" s="32">
        <v>3600</v>
      </c>
      <c r="M51" s="62">
        <v>44442</v>
      </c>
      <c r="N51" s="63">
        <v>712.3</v>
      </c>
    </row>
    <row r="52" spans="5:14" ht="15" customHeight="1" x14ac:dyDescent="0.45">
      <c r="E52" s="123"/>
      <c r="F52" s="106">
        <v>45507</v>
      </c>
      <c r="G52" s="66">
        <v>188</v>
      </c>
      <c r="J52" s="31">
        <v>44501</v>
      </c>
      <c r="K52" s="32">
        <v>3600</v>
      </c>
      <c r="M52" s="61">
        <v>44460</v>
      </c>
      <c r="N52" s="68">
        <v>2658.16</v>
      </c>
    </row>
    <row r="53" spans="5:14" ht="15" customHeight="1" x14ac:dyDescent="0.45">
      <c r="E53" s="123"/>
      <c r="F53" s="106">
        <v>45559</v>
      </c>
      <c r="G53" s="66">
        <v>2028.89</v>
      </c>
      <c r="H53" s="69">
        <f>SUM(G49:G53)</f>
        <v>4948.8900000000003</v>
      </c>
      <c r="J53" s="31">
        <v>44531</v>
      </c>
      <c r="K53" s="32">
        <v>3600</v>
      </c>
      <c r="M53" s="62">
        <v>44470</v>
      </c>
      <c r="N53" s="68">
        <v>668.84</v>
      </c>
    </row>
    <row r="54" spans="5:14" ht="15" customHeight="1" x14ac:dyDescent="0.45">
      <c r="E54" s="123"/>
      <c r="F54" s="106">
        <v>45873</v>
      </c>
      <c r="G54" s="66">
        <v>1860</v>
      </c>
      <c r="H54" s="69"/>
      <c r="J54" s="31">
        <v>44562</v>
      </c>
      <c r="K54" s="32">
        <v>3600</v>
      </c>
      <c r="M54" s="62">
        <v>44482</v>
      </c>
      <c r="N54" s="143">
        <v>4882.2299999999996</v>
      </c>
    </row>
    <row r="55" spans="5:14" ht="15" customHeight="1" x14ac:dyDescent="0.45">
      <c r="E55" s="123"/>
      <c r="F55" s="106">
        <v>45931</v>
      </c>
      <c r="G55" s="66">
        <v>220</v>
      </c>
      <c r="H55" s="69"/>
      <c r="J55" s="31">
        <v>44593</v>
      </c>
      <c r="K55" s="32">
        <v>3600</v>
      </c>
      <c r="M55" s="62">
        <v>44496</v>
      </c>
      <c r="N55" s="143">
        <v>2071.13</v>
      </c>
    </row>
    <row r="56" spans="5:14" ht="15" customHeight="1" x14ac:dyDescent="0.45">
      <c r="E56" s="124"/>
      <c r="F56" s="106">
        <v>45965</v>
      </c>
      <c r="G56" s="66">
        <v>203.02</v>
      </c>
      <c r="H56" s="69">
        <f>SUM(G54:G56)</f>
        <v>2283.02</v>
      </c>
      <c r="J56" s="31">
        <v>44621</v>
      </c>
      <c r="K56" s="32">
        <v>3600</v>
      </c>
      <c r="M56" s="62">
        <v>44775</v>
      </c>
      <c r="N56" s="144">
        <v>1920</v>
      </c>
    </row>
    <row r="57" spans="5:14" ht="15" customHeight="1" x14ac:dyDescent="0.45">
      <c r="E57" s="102" t="s">
        <v>53</v>
      </c>
      <c r="F57" s="61">
        <v>43805</v>
      </c>
      <c r="G57" s="63">
        <v>117.19</v>
      </c>
      <c r="J57" s="31">
        <v>44652</v>
      </c>
      <c r="K57" s="32">
        <v>3600</v>
      </c>
      <c r="M57" s="62">
        <v>44785</v>
      </c>
      <c r="N57" s="144">
        <v>480</v>
      </c>
    </row>
    <row r="58" spans="5:14" ht="15" customHeight="1" x14ac:dyDescent="0.45">
      <c r="E58" s="103"/>
      <c r="F58" s="61">
        <v>43867</v>
      </c>
      <c r="G58" s="63">
        <v>557.37</v>
      </c>
      <c r="H58" s="69"/>
      <c r="J58" s="31">
        <v>44682</v>
      </c>
      <c r="K58" s="32">
        <v>3600</v>
      </c>
      <c r="M58" s="62">
        <v>44859</v>
      </c>
      <c r="N58" s="143">
        <v>683.72</v>
      </c>
    </row>
    <row r="59" spans="5:14" ht="15" customHeight="1" x14ac:dyDescent="0.45">
      <c r="E59" s="103"/>
      <c r="F59" s="61">
        <v>43869</v>
      </c>
      <c r="G59" s="63">
        <v>3376.48</v>
      </c>
      <c r="H59" s="69"/>
      <c r="J59" s="31">
        <v>44713</v>
      </c>
      <c r="K59" s="32">
        <v>3600</v>
      </c>
      <c r="M59" s="62">
        <v>45079</v>
      </c>
      <c r="N59" s="144">
        <v>1165.25</v>
      </c>
    </row>
    <row r="60" spans="5:14" ht="15" customHeight="1" x14ac:dyDescent="0.45">
      <c r="E60" s="103"/>
      <c r="F60" s="61">
        <v>43883</v>
      </c>
      <c r="G60" s="63">
        <v>346.5</v>
      </c>
      <c r="H60" s="69"/>
      <c r="J60" s="31">
        <v>44743</v>
      </c>
      <c r="K60" s="32">
        <v>3600</v>
      </c>
      <c r="M60" s="62">
        <v>45091</v>
      </c>
      <c r="N60" s="144">
        <v>1165.25</v>
      </c>
    </row>
    <row r="61" spans="5:14" ht="15" customHeight="1" x14ac:dyDescent="0.45">
      <c r="E61" s="103"/>
      <c r="F61" s="61">
        <v>43921</v>
      </c>
      <c r="G61" s="63">
        <v>561.29999999999995</v>
      </c>
      <c r="J61" s="31">
        <v>44774</v>
      </c>
      <c r="K61" s="32">
        <v>3600</v>
      </c>
      <c r="M61" s="62">
        <v>45156</v>
      </c>
      <c r="N61" s="143">
        <v>828.35</v>
      </c>
    </row>
    <row r="62" spans="5:14" ht="15" customHeight="1" x14ac:dyDescent="0.45">
      <c r="E62" s="103"/>
      <c r="F62" s="62">
        <v>44496</v>
      </c>
      <c r="G62" s="107">
        <v>2071.13</v>
      </c>
      <c r="J62" s="31">
        <v>44805</v>
      </c>
      <c r="K62" s="32">
        <v>3600</v>
      </c>
      <c r="M62" s="62">
        <v>45198</v>
      </c>
      <c r="N62" s="143">
        <v>1088.7</v>
      </c>
    </row>
    <row r="63" spans="5:14" ht="15" customHeight="1" x14ac:dyDescent="0.45">
      <c r="E63" s="103"/>
      <c r="F63" s="62">
        <v>45559</v>
      </c>
      <c r="G63" s="107">
        <v>2028.89</v>
      </c>
      <c r="H63" s="69">
        <f>SUM(G63)</f>
        <v>2028.89</v>
      </c>
      <c r="J63" s="31">
        <v>44835</v>
      </c>
      <c r="K63" s="32">
        <v>3600</v>
      </c>
      <c r="M63" s="61">
        <v>45231</v>
      </c>
      <c r="N63" s="143">
        <v>3516</v>
      </c>
    </row>
    <row r="64" spans="5:14" ht="15" customHeight="1" x14ac:dyDescent="0.45">
      <c r="E64" s="171"/>
      <c r="F64" s="62">
        <v>45965</v>
      </c>
      <c r="G64" s="63">
        <v>203.02</v>
      </c>
      <c r="H64" s="69">
        <f>SUM(G64)</f>
        <v>203.02</v>
      </c>
      <c r="J64" s="31">
        <v>44866</v>
      </c>
      <c r="K64" s="32">
        <v>3600</v>
      </c>
      <c r="M64" s="62">
        <v>45231</v>
      </c>
      <c r="N64" s="143">
        <v>1439.6</v>
      </c>
    </row>
    <row r="65" spans="5:14" ht="15" customHeight="1" x14ac:dyDescent="0.45">
      <c r="E65" s="104" t="s">
        <v>54</v>
      </c>
      <c r="F65" s="106">
        <v>44068</v>
      </c>
      <c r="G65" s="64">
        <v>453.8</v>
      </c>
      <c r="J65" s="31">
        <v>44896</v>
      </c>
      <c r="K65" s="32">
        <v>3600</v>
      </c>
      <c r="M65" s="62">
        <v>45283</v>
      </c>
      <c r="N65" s="143">
        <v>1071.5999999999999</v>
      </c>
    </row>
    <row r="66" spans="5:14" ht="15" customHeight="1" x14ac:dyDescent="0.45">
      <c r="E66" s="145"/>
      <c r="F66" s="106">
        <v>44054</v>
      </c>
      <c r="G66" s="64">
        <v>581.78</v>
      </c>
      <c r="H66" s="69">
        <v>0</v>
      </c>
      <c r="J66" s="31">
        <v>44927</v>
      </c>
      <c r="K66" s="32">
        <v>3600</v>
      </c>
      <c r="M66" s="62">
        <v>45320</v>
      </c>
      <c r="N66" s="144">
        <v>1584</v>
      </c>
    </row>
    <row r="67" spans="5:14" ht="15" customHeight="1" x14ac:dyDescent="0.45">
      <c r="E67" s="145"/>
      <c r="F67" s="106">
        <v>44111</v>
      </c>
      <c r="G67" s="64">
        <v>572</v>
      </c>
      <c r="J67" s="31">
        <v>44958</v>
      </c>
      <c r="K67" s="32">
        <v>3600</v>
      </c>
      <c r="M67" s="62">
        <v>45323</v>
      </c>
      <c r="N67" s="144">
        <v>396</v>
      </c>
    </row>
    <row r="68" spans="5:14" ht="15" customHeight="1" x14ac:dyDescent="0.45">
      <c r="E68" s="145"/>
      <c r="F68" s="106">
        <v>44111</v>
      </c>
      <c r="G68" s="64">
        <v>453.79</v>
      </c>
      <c r="J68" s="31">
        <v>44986</v>
      </c>
      <c r="K68" s="32">
        <v>3600</v>
      </c>
      <c r="M68" s="61">
        <v>45328</v>
      </c>
      <c r="N68" s="143">
        <v>4478.37</v>
      </c>
    </row>
    <row r="69" spans="5:14" ht="15" customHeight="1" x14ac:dyDescent="0.45">
      <c r="E69" s="145"/>
      <c r="F69" s="106">
        <v>44242</v>
      </c>
      <c r="G69" s="64">
        <v>453.79</v>
      </c>
      <c r="J69" s="31">
        <v>45017</v>
      </c>
      <c r="K69" s="32">
        <v>3600</v>
      </c>
      <c r="M69" s="61">
        <v>45331</v>
      </c>
      <c r="N69" s="143">
        <v>340</v>
      </c>
    </row>
    <row r="70" spans="5:14" ht="15" customHeight="1" x14ac:dyDescent="0.45">
      <c r="E70" s="172" t="s">
        <v>76</v>
      </c>
      <c r="F70" s="106">
        <v>45231</v>
      </c>
      <c r="G70" s="64">
        <v>1439.6</v>
      </c>
      <c r="J70" s="31">
        <v>45047</v>
      </c>
      <c r="K70" s="32">
        <v>3600</v>
      </c>
      <c r="M70" s="61">
        <v>45335</v>
      </c>
      <c r="N70" s="143">
        <v>4478.37</v>
      </c>
    </row>
    <row r="71" spans="5:14" ht="15" customHeight="1" x14ac:dyDescent="0.45">
      <c r="E71" s="172"/>
      <c r="F71" s="106">
        <v>45559</v>
      </c>
      <c r="G71" s="64">
        <v>2028.89</v>
      </c>
      <c r="H71" s="69">
        <f>SUM(G71)</f>
        <v>2028.89</v>
      </c>
      <c r="J71" s="31">
        <v>45078</v>
      </c>
      <c r="K71" s="32">
        <v>3600</v>
      </c>
      <c r="M71" s="62">
        <v>45352</v>
      </c>
      <c r="N71" s="143">
        <v>824.75</v>
      </c>
    </row>
    <row r="72" spans="5:14" ht="15" customHeight="1" x14ac:dyDescent="0.45">
      <c r="E72" s="172"/>
      <c r="F72" s="106">
        <v>45762</v>
      </c>
      <c r="G72" s="64">
        <v>7963.02</v>
      </c>
      <c r="H72" s="69"/>
      <c r="J72" s="31">
        <v>45108</v>
      </c>
      <c r="K72" s="32">
        <v>3600</v>
      </c>
      <c r="M72" s="62">
        <v>45378</v>
      </c>
      <c r="N72" s="143">
        <v>585</v>
      </c>
    </row>
    <row r="73" spans="5:14" ht="15" customHeight="1" x14ac:dyDescent="0.45">
      <c r="E73" s="124"/>
      <c r="F73" s="106">
        <v>45993</v>
      </c>
      <c r="G73" s="64">
        <v>203.02</v>
      </c>
      <c r="H73" s="69">
        <f>SUM(G72:G73)</f>
        <v>8166.0400000000009</v>
      </c>
      <c r="J73" s="31">
        <v>45139</v>
      </c>
      <c r="K73" s="32">
        <v>3600</v>
      </c>
      <c r="M73" s="62">
        <v>45495</v>
      </c>
      <c r="N73" s="144">
        <v>752</v>
      </c>
    </row>
    <row r="74" spans="5:14" ht="15" customHeight="1" x14ac:dyDescent="0.45">
      <c r="E74" s="146" t="s">
        <v>55</v>
      </c>
      <c r="F74" s="61">
        <v>43425</v>
      </c>
      <c r="G74" s="68">
        <v>3363.5</v>
      </c>
      <c r="H74" s="69"/>
      <c r="J74" s="31">
        <v>45170</v>
      </c>
      <c r="K74" s="32">
        <v>3600</v>
      </c>
      <c r="M74" s="62">
        <v>45507</v>
      </c>
      <c r="N74" s="144">
        <v>188</v>
      </c>
    </row>
    <row r="75" spans="5:14" ht="15" customHeight="1" x14ac:dyDescent="0.45">
      <c r="E75" s="170"/>
      <c r="F75" s="61">
        <v>45559</v>
      </c>
      <c r="G75" s="68">
        <v>2028.89</v>
      </c>
      <c r="H75" s="69">
        <f>SUM(G75)</f>
        <v>2028.89</v>
      </c>
      <c r="J75" s="31">
        <v>45200</v>
      </c>
      <c r="K75" s="32">
        <v>3600</v>
      </c>
      <c r="M75" s="181">
        <v>45518</v>
      </c>
      <c r="N75" s="143">
        <v>1131.08</v>
      </c>
    </row>
    <row r="76" spans="5:14" ht="15" customHeight="1" x14ac:dyDescent="0.45">
      <c r="E76" s="170"/>
      <c r="F76" s="61">
        <v>45738</v>
      </c>
      <c r="G76" s="68">
        <v>3705.58</v>
      </c>
      <c r="J76" s="31">
        <v>45231</v>
      </c>
      <c r="K76" s="32">
        <v>3600</v>
      </c>
      <c r="M76" s="181">
        <v>45544</v>
      </c>
      <c r="N76" s="143">
        <v>5220</v>
      </c>
    </row>
    <row r="77" spans="5:14" ht="15" customHeight="1" x14ac:dyDescent="0.45">
      <c r="E77" s="147"/>
      <c r="F77" s="61">
        <v>45965</v>
      </c>
      <c r="G77" s="68">
        <v>203.02</v>
      </c>
      <c r="H77" s="69">
        <f>SUM(G77)</f>
        <v>203.02</v>
      </c>
      <c r="J77" s="31">
        <v>45261</v>
      </c>
      <c r="K77" s="32">
        <v>3600</v>
      </c>
      <c r="M77" s="181">
        <v>45559</v>
      </c>
      <c r="N77" s="143">
        <v>2028.89</v>
      </c>
    </row>
    <row r="78" spans="5:14" ht="15" customHeight="1" x14ac:dyDescent="0.45">
      <c r="E78" s="104" t="s">
        <v>58</v>
      </c>
      <c r="F78" s="105">
        <v>43103</v>
      </c>
      <c r="G78" s="66">
        <v>10000</v>
      </c>
      <c r="J78" s="31">
        <v>45292</v>
      </c>
      <c r="K78" s="32">
        <v>3600</v>
      </c>
      <c r="M78" s="181">
        <v>45559</v>
      </c>
      <c r="N78" s="143">
        <v>2028.89</v>
      </c>
    </row>
    <row r="79" spans="5:14" ht="15.75" x14ac:dyDescent="0.45">
      <c r="E79" s="145"/>
      <c r="F79" s="105">
        <v>43131</v>
      </c>
      <c r="G79" s="66">
        <v>3159.99</v>
      </c>
      <c r="H79" s="69"/>
      <c r="J79" s="31">
        <v>45323</v>
      </c>
      <c r="K79" s="32">
        <v>3600</v>
      </c>
      <c r="M79" s="181">
        <v>45559</v>
      </c>
      <c r="N79" s="143">
        <v>2028.89</v>
      </c>
    </row>
    <row r="80" spans="5:14" ht="15.75" x14ac:dyDescent="0.45">
      <c r="E80" s="145"/>
      <c r="F80" s="105">
        <v>43167</v>
      </c>
      <c r="G80" s="66">
        <v>3159.99</v>
      </c>
      <c r="H80" s="69"/>
      <c r="J80" s="31">
        <v>45352</v>
      </c>
      <c r="K80" s="32">
        <v>3600</v>
      </c>
      <c r="M80" s="181">
        <v>45559</v>
      </c>
      <c r="N80" s="143">
        <v>2028.89</v>
      </c>
    </row>
    <row r="81" spans="5:14" ht="15.75" x14ac:dyDescent="0.45">
      <c r="E81" s="145"/>
      <c r="F81" s="105">
        <v>43196</v>
      </c>
      <c r="G81" s="66">
        <v>3159.99</v>
      </c>
      <c r="H81" s="69"/>
      <c r="J81" s="31">
        <v>45383</v>
      </c>
      <c r="K81" s="32">
        <v>3600</v>
      </c>
      <c r="M81" s="181">
        <v>45559</v>
      </c>
      <c r="N81" s="143">
        <v>2028.89</v>
      </c>
    </row>
    <row r="82" spans="5:14" ht="15.75" x14ac:dyDescent="0.45">
      <c r="E82" s="145"/>
      <c r="F82" s="105">
        <v>44120</v>
      </c>
      <c r="G82" s="66">
        <v>232.5</v>
      </c>
      <c r="H82" s="69"/>
      <c r="J82" s="31">
        <v>45413</v>
      </c>
      <c r="K82" s="32">
        <v>3600</v>
      </c>
      <c r="M82" s="181">
        <v>45559</v>
      </c>
      <c r="N82" s="143">
        <v>2028.89</v>
      </c>
    </row>
    <row r="83" spans="5:14" ht="15.75" x14ac:dyDescent="0.45">
      <c r="E83" s="145"/>
      <c r="F83" s="105">
        <v>44460</v>
      </c>
      <c r="G83" s="66">
        <v>2658.16</v>
      </c>
      <c r="J83" s="31">
        <v>45444</v>
      </c>
      <c r="K83" s="32">
        <v>3600</v>
      </c>
      <c r="M83" s="181">
        <v>45559</v>
      </c>
      <c r="N83" s="143">
        <v>2028.89</v>
      </c>
    </row>
    <row r="84" spans="5:14" ht="15.75" x14ac:dyDescent="0.45">
      <c r="E84" s="145"/>
      <c r="F84" s="106">
        <v>44470</v>
      </c>
      <c r="G84" s="66">
        <v>668.84</v>
      </c>
      <c r="J84" s="31">
        <v>45474</v>
      </c>
      <c r="K84" s="32">
        <v>3600</v>
      </c>
      <c r="M84" s="181">
        <v>45559</v>
      </c>
      <c r="N84" s="143">
        <v>2028.89</v>
      </c>
    </row>
    <row r="85" spans="5:14" ht="15.75" x14ac:dyDescent="0.45">
      <c r="E85" s="145"/>
      <c r="F85" s="106">
        <v>45199</v>
      </c>
      <c r="G85" s="66">
        <v>1088.7</v>
      </c>
      <c r="J85" s="31">
        <v>45505</v>
      </c>
      <c r="K85" s="32">
        <v>3600</v>
      </c>
      <c r="M85" s="181">
        <v>45559</v>
      </c>
      <c r="N85" s="143">
        <v>2028.89</v>
      </c>
    </row>
    <row r="86" spans="5:14" ht="15.75" x14ac:dyDescent="0.45">
      <c r="E86" s="145"/>
      <c r="F86" s="106">
        <v>45559</v>
      </c>
      <c r="G86" s="66">
        <v>2028.89</v>
      </c>
      <c r="H86" s="69">
        <f>SUM(G86)</f>
        <v>2028.89</v>
      </c>
      <c r="J86" s="31">
        <v>45536</v>
      </c>
      <c r="K86" s="32">
        <v>3600</v>
      </c>
      <c r="M86" s="181">
        <v>45681</v>
      </c>
      <c r="N86" s="143">
        <v>11297.17</v>
      </c>
    </row>
    <row r="87" spans="5:14" ht="15.75" x14ac:dyDescent="0.45">
      <c r="E87" s="169"/>
      <c r="F87" s="106">
        <v>45965</v>
      </c>
      <c r="G87" s="66">
        <v>203.02</v>
      </c>
      <c r="H87" s="69">
        <f>SUM(G87)</f>
        <v>203.02</v>
      </c>
      <c r="J87" s="31">
        <v>45566</v>
      </c>
      <c r="K87" s="32">
        <v>3600</v>
      </c>
      <c r="M87" s="181">
        <v>45738</v>
      </c>
      <c r="N87" s="143">
        <v>3705.58</v>
      </c>
    </row>
    <row r="88" spans="5:14" ht="15.75" x14ac:dyDescent="0.45">
      <c r="E88" s="146" t="s">
        <v>56</v>
      </c>
      <c r="F88" s="61">
        <v>43780</v>
      </c>
      <c r="G88" s="63">
        <v>2394.37</v>
      </c>
      <c r="H88" s="69"/>
      <c r="J88" s="31">
        <v>45597</v>
      </c>
      <c r="K88" s="32">
        <v>3600</v>
      </c>
      <c r="M88" s="181">
        <v>45762</v>
      </c>
      <c r="N88" s="143">
        <v>7963.02</v>
      </c>
    </row>
    <row r="89" spans="5:14" ht="15.75" x14ac:dyDescent="0.45">
      <c r="E89" s="170"/>
      <c r="F89" s="61">
        <v>43788</v>
      </c>
      <c r="G89" s="63">
        <v>1500</v>
      </c>
      <c r="J89" s="31">
        <v>45627</v>
      </c>
      <c r="K89" s="32">
        <v>3600</v>
      </c>
      <c r="M89" s="181">
        <v>45790</v>
      </c>
      <c r="N89" s="143">
        <v>7548.21</v>
      </c>
    </row>
    <row r="90" spans="5:14" ht="15.75" x14ac:dyDescent="0.45">
      <c r="E90" s="170"/>
      <c r="F90" s="62">
        <v>44335</v>
      </c>
      <c r="G90" s="63">
        <v>426.95</v>
      </c>
      <c r="J90" s="31">
        <v>45658</v>
      </c>
      <c r="K90" s="32">
        <v>3600</v>
      </c>
      <c r="M90" s="181">
        <v>45873</v>
      </c>
      <c r="N90" s="143">
        <v>1860</v>
      </c>
    </row>
    <row r="91" spans="5:14" ht="15.75" x14ac:dyDescent="0.45">
      <c r="E91" s="170"/>
      <c r="F91" s="62">
        <v>45559</v>
      </c>
      <c r="G91" s="63">
        <v>2028.89</v>
      </c>
      <c r="H91" s="69">
        <f>SUM(G91)</f>
        <v>2028.89</v>
      </c>
      <c r="J91" s="31">
        <v>45689</v>
      </c>
      <c r="K91" s="32">
        <v>3600</v>
      </c>
      <c r="M91" s="181">
        <v>45931</v>
      </c>
      <c r="N91" s="143">
        <v>220</v>
      </c>
    </row>
    <row r="92" spans="5:14" ht="15.75" x14ac:dyDescent="0.45">
      <c r="E92" s="147"/>
      <c r="F92" s="62">
        <v>45993</v>
      </c>
      <c r="G92" s="63">
        <v>203.02</v>
      </c>
      <c r="H92" s="69">
        <f>SUM(G92)</f>
        <v>203.02</v>
      </c>
      <c r="J92" s="31">
        <v>45717</v>
      </c>
      <c r="K92" s="32">
        <v>3600</v>
      </c>
      <c r="M92" s="62">
        <v>45965</v>
      </c>
      <c r="N92" s="68">
        <v>203.02</v>
      </c>
    </row>
    <row r="93" spans="5:14" ht="15.75" x14ac:dyDescent="0.45">
      <c r="E93" s="104" t="s">
        <v>57</v>
      </c>
      <c r="F93" s="106">
        <v>43883</v>
      </c>
      <c r="G93" s="64">
        <v>346.5</v>
      </c>
      <c r="J93" s="31">
        <v>45748</v>
      </c>
      <c r="K93" s="32">
        <v>3600</v>
      </c>
      <c r="M93" s="62">
        <v>45965</v>
      </c>
      <c r="N93" s="63">
        <v>203.02</v>
      </c>
    </row>
    <row r="94" spans="5:14" ht="15.75" x14ac:dyDescent="0.45">
      <c r="E94" s="145"/>
      <c r="F94" s="106">
        <v>44362</v>
      </c>
      <c r="G94" s="64">
        <v>1905.58</v>
      </c>
      <c r="J94" s="31">
        <v>45778</v>
      </c>
      <c r="K94" s="32">
        <v>3600</v>
      </c>
      <c r="M94" s="62">
        <v>45965</v>
      </c>
      <c r="N94" s="63">
        <v>203.02</v>
      </c>
    </row>
    <row r="95" spans="5:14" ht="15.75" x14ac:dyDescent="0.45">
      <c r="E95" s="145"/>
      <c r="F95" s="106">
        <v>44482</v>
      </c>
      <c r="G95" s="64">
        <v>4882.2299999999996</v>
      </c>
      <c r="J95" s="31">
        <v>45809</v>
      </c>
      <c r="K95" s="32">
        <v>3600</v>
      </c>
      <c r="M95" s="62">
        <v>45965</v>
      </c>
      <c r="N95" s="63">
        <v>203.02</v>
      </c>
    </row>
    <row r="96" spans="5:14" ht="15.75" x14ac:dyDescent="0.45">
      <c r="E96" s="145"/>
      <c r="F96" s="106">
        <v>45079</v>
      </c>
      <c r="G96" s="64">
        <v>1165.25</v>
      </c>
      <c r="J96" s="31">
        <v>45839</v>
      </c>
      <c r="K96" s="32">
        <v>3600</v>
      </c>
      <c r="M96" s="62">
        <v>45993</v>
      </c>
      <c r="N96" s="63">
        <v>203.02</v>
      </c>
    </row>
    <row r="97" spans="5:14" ht="15" customHeight="1" x14ac:dyDescent="0.45">
      <c r="E97" s="145"/>
      <c r="F97" s="106">
        <v>45091</v>
      </c>
      <c r="G97" s="64">
        <v>1165.25</v>
      </c>
      <c r="J97" s="31">
        <v>45870</v>
      </c>
      <c r="K97" s="32">
        <v>3600</v>
      </c>
      <c r="M97" s="61">
        <v>45993</v>
      </c>
      <c r="N97" s="63">
        <v>203.02</v>
      </c>
    </row>
    <row r="98" spans="5:14" ht="15" customHeight="1" x14ac:dyDescent="0.45">
      <c r="E98" s="145"/>
      <c r="F98" s="106">
        <v>45518</v>
      </c>
      <c r="G98" s="64">
        <v>1131.08</v>
      </c>
      <c r="J98" s="31">
        <v>45901</v>
      </c>
      <c r="K98" s="32">
        <v>3600</v>
      </c>
      <c r="M98" s="62">
        <v>45993</v>
      </c>
      <c r="N98" s="63">
        <v>203.02</v>
      </c>
    </row>
    <row r="99" spans="5:14" ht="15" customHeight="1" x14ac:dyDescent="0.45">
      <c r="E99" s="145"/>
      <c r="F99" s="106">
        <v>45559</v>
      </c>
      <c r="G99" s="64">
        <v>2028.89</v>
      </c>
      <c r="H99" s="69">
        <f>SUM(G98:G99)</f>
        <v>3159.9700000000003</v>
      </c>
      <c r="J99" s="31">
        <v>45931</v>
      </c>
      <c r="K99" s="32">
        <v>3600</v>
      </c>
      <c r="M99" s="61">
        <v>45993</v>
      </c>
      <c r="N99" s="63">
        <v>203.02</v>
      </c>
    </row>
    <row r="100" spans="5:14" ht="15" customHeight="1" x14ac:dyDescent="0.45">
      <c r="E100" s="145"/>
      <c r="F100" s="106">
        <v>45681</v>
      </c>
      <c r="G100" s="64">
        <v>11297.17</v>
      </c>
      <c r="H100" s="69" t="s">
        <v>25</v>
      </c>
      <c r="J100" s="31">
        <v>45962</v>
      </c>
      <c r="K100" s="32">
        <v>3600</v>
      </c>
      <c r="M100" s="61">
        <v>45993</v>
      </c>
      <c r="N100" s="63">
        <v>203.02</v>
      </c>
    </row>
    <row r="101" spans="5:14" ht="15" customHeight="1" x14ac:dyDescent="0.45">
      <c r="E101" s="169"/>
      <c r="F101" s="106">
        <v>45993</v>
      </c>
      <c r="G101" s="64">
        <v>203.02</v>
      </c>
      <c r="H101" s="69">
        <f>SUM(G100:G101)</f>
        <v>11500.19</v>
      </c>
      <c r="J101" s="31">
        <v>45992</v>
      </c>
      <c r="K101" s="32">
        <v>3600</v>
      </c>
      <c r="M101" s="31" t="s">
        <v>25</v>
      </c>
      <c r="N101" s="241"/>
    </row>
    <row r="102" spans="5:14" ht="15" customHeight="1" thickBot="1" x14ac:dyDescent="0.5">
      <c r="J102" s="31">
        <v>46023</v>
      </c>
      <c r="K102" s="32">
        <v>3600</v>
      </c>
      <c r="M102" s="241"/>
      <c r="N102" s="241"/>
    </row>
    <row r="103" spans="5:14" ht="15" customHeight="1" thickBot="1" x14ac:dyDescent="0.5">
      <c r="F103" s="6" t="s">
        <v>24</v>
      </c>
      <c r="G103" s="282">
        <f>SUM(G4:G101)</f>
        <v>179779.31000000003</v>
      </c>
      <c r="H103" t="s">
        <v>46</v>
      </c>
      <c r="J103" s="31">
        <v>46054</v>
      </c>
      <c r="K103" s="32">
        <v>3600</v>
      </c>
      <c r="M103" s="241"/>
      <c r="N103" s="241"/>
    </row>
    <row r="104" spans="5:14" ht="15" customHeight="1" x14ac:dyDescent="0.45">
      <c r="J104" s="31">
        <v>46082</v>
      </c>
      <c r="K104" s="32">
        <v>3600</v>
      </c>
    </row>
    <row r="105" spans="5:14" ht="15" customHeight="1" x14ac:dyDescent="0.45">
      <c r="J105" s="31">
        <v>46113</v>
      </c>
      <c r="K105" s="32">
        <v>3600</v>
      </c>
    </row>
    <row r="106" spans="5:14" ht="15" customHeight="1" x14ac:dyDescent="0.45">
      <c r="J106" s="31">
        <v>46143</v>
      </c>
      <c r="K106" s="32">
        <v>3600</v>
      </c>
    </row>
    <row r="107" spans="5:14" ht="15" customHeight="1" x14ac:dyDescent="0.5">
      <c r="G107" s="193"/>
      <c r="H107" s="110"/>
      <c r="J107" s="31">
        <v>46174</v>
      </c>
      <c r="K107" s="32">
        <v>3600</v>
      </c>
    </row>
    <row r="108" spans="5:14" ht="15" customHeight="1" x14ac:dyDescent="0.5">
      <c r="G108" s="193"/>
      <c r="H108" s="110"/>
      <c r="J108" s="31">
        <v>46204</v>
      </c>
      <c r="K108" s="32">
        <v>3600</v>
      </c>
    </row>
    <row r="109" spans="5:14" ht="15.75" x14ac:dyDescent="0.5">
      <c r="G109" s="193"/>
      <c r="H109" s="110"/>
      <c r="J109" s="31">
        <v>46235</v>
      </c>
      <c r="K109" s="241"/>
    </row>
    <row r="110" spans="5:14" ht="15.75" x14ac:dyDescent="0.5">
      <c r="G110" s="193"/>
      <c r="H110" s="110"/>
      <c r="J110" s="31">
        <v>46266</v>
      </c>
      <c r="K110" s="32"/>
    </row>
    <row r="111" spans="5:14" x14ac:dyDescent="0.45">
      <c r="H111" s="110"/>
      <c r="J111" s="31">
        <v>46296</v>
      </c>
      <c r="K111" s="241"/>
    </row>
    <row r="112" spans="5:14" x14ac:dyDescent="0.45">
      <c r="J112" s="31">
        <v>46327</v>
      </c>
      <c r="K112" s="32"/>
    </row>
    <row r="113" spans="6:12" ht="14.65" thickBot="1" x14ac:dyDescent="0.5">
      <c r="H113" s="110"/>
      <c r="J113" s="31">
        <v>46357</v>
      </c>
      <c r="K113" s="241"/>
    </row>
    <row r="114" spans="6:12" ht="16.149999999999999" thickBot="1" x14ac:dyDescent="0.55000000000000004">
      <c r="F114" s="6" t="s">
        <v>35</v>
      </c>
      <c r="G114" s="283">
        <f>SUM(K114,-G103)</f>
        <v>165820.68999999997</v>
      </c>
      <c r="H114" s="110" t="s">
        <v>50</v>
      </c>
      <c r="J114" s="6" t="s">
        <v>24</v>
      </c>
      <c r="K114" s="284">
        <f>SUM(K4:K113)</f>
        <v>345600</v>
      </c>
      <c r="L114" t="s">
        <v>45</v>
      </c>
    </row>
    <row r="115" spans="6:12" x14ac:dyDescent="0.45">
      <c r="H115" s="110"/>
      <c r="K115" s="70"/>
    </row>
    <row r="116" spans="6:12" x14ac:dyDescent="0.45">
      <c r="H116" s="110"/>
      <c r="K116" s="70"/>
    </row>
    <row r="132" spans="5:11" x14ac:dyDescent="0.45">
      <c r="F132" s="219">
        <v>2023</v>
      </c>
      <c r="G132">
        <v>2024</v>
      </c>
      <c r="H132">
        <v>2025</v>
      </c>
      <c r="I132">
        <v>2026</v>
      </c>
      <c r="J132" t="s">
        <v>25</v>
      </c>
      <c r="K132" s="70"/>
    </row>
    <row r="133" spans="5:11" x14ac:dyDescent="0.45">
      <c r="E133" s="203" t="s">
        <v>65</v>
      </c>
      <c r="F133" s="220" t="s">
        <v>25</v>
      </c>
      <c r="G133" s="204">
        <f>SUM(H22)</f>
        <v>11325.63</v>
      </c>
      <c r="H133" s="204">
        <f>SUM(H23)</f>
        <v>203.02</v>
      </c>
      <c r="K133" s="70"/>
    </row>
    <row r="134" spans="5:11" x14ac:dyDescent="0.45">
      <c r="E134" s="203" t="s">
        <v>66</v>
      </c>
      <c r="F134" s="220">
        <f>SUM(G28:G29)</f>
        <v>4344.3500000000004</v>
      </c>
      <c r="G134" s="204">
        <f>SUM(H30)</f>
        <v>2028.89</v>
      </c>
      <c r="H134" s="204">
        <f>SUM(H32)</f>
        <v>7746.93</v>
      </c>
      <c r="K134" s="70"/>
    </row>
    <row r="135" spans="5:11" x14ac:dyDescent="0.45">
      <c r="E135" s="203" t="s">
        <v>67</v>
      </c>
      <c r="F135" s="220">
        <f>SUM(G48)</f>
        <v>1076.1600000000001</v>
      </c>
      <c r="G135" s="204">
        <f>SUM(H53)</f>
        <v>4948.8900000000003</v>
      </c>
      <c r="H135" s="204">
        <f>SUM(H56)</f>
        <v>2283.02</v>
      </c>
    </row>
    <row r="136" spans="5:11" x14ac:dyDescent="0.45">
      <c r="E136" s="203" t="s">
        <v>68</v>
      </c>
      <c r="F136" s="220" t="s">
        <v>25</v>
      </c>
      <c r="G136" s="204">
        <f>SUM(H63)</f>
        <v>2028.89</v>
      </c>
      <c r="H136" s="204">
        <f>SUM(H64)</f>
        <v>203.02</v>
      </c>
    </row>
    <row r="137" spans="5:11" x14ac:dyDescent="0.45">
      <c r="E137" s="203" t="s">
        <v>69</v>
      </c>
      <c r="F137" s="220">
        <f>SUM(G70)</f>
        <v>1439.6</v>
      </c>
      <c r="G137" s="204">
        <f>SUM(H71)</f>
        <v>2028.89</v>
      </c>
      <c r="H137" s="204">
        <f>SUM(H73)</f>
        <v>8166.0400000000009</v>
      </c>
    </row>
    <row r="138" spans="5:11" x14ac:dyDescent="0.45">
      <c r="E138" s="203" t="s">
        <v>70</v>
      </c>
      <c r="F138" s="220" t="s">
        <v>25</v>
      </c>
      <c r="G138" s="204">
        <f>SUM(H75)</f>
        <v>2028.89</v>
      </c>
      <c r="H138" s="204">
        <f>SUM(H77)</f>
        <v>203.02</v>
      </c>
    </row>
    <row r="139" spans="5:11" x14ac:dyDescent="0.45">
      <c r="E139" s="203" t="s">
        <v>71</v>
      </c>
      <c r="F139" s="220">
        <f>SUM(G85)</f>
        <v>1088.7</v>
      </c>
      <c r="G139" s="204">
        <f>SUM(H86)</f>
        <v>2028.89</v>
      </c>
      <c r="H139" s="204">
        <f>SUM(H87)</f>
        <v>203.02</v>
      </c>
    </row>
    <row r="140" spans="5:11" x14ac:dyDescent="0.45">
      <c r="E140" s="203" t="s">
        <v>72</v>
      </c>
      <c r="F140" s="220" t="s">
        <v>25</v>
      </c>
      <c r="G140" s="204">
        <f>SUM(H91)</f>
        <v>2028.89</v>
      </c>
      <c r="H140" s="204">
        <f>SUM(H92)</f>
        <v>203.02</v>
      </c>
    </row>
    <row r="141" spans="5:11" x14ac:dyDescent="0.45">
      <c r="E141" s="203" t="s">
        <v>73</v>
      </c>
      <c r="F141" s="220">
        <f>SUM(G97)</f>
        <v>1165.25</v>
      </c>
      <c r="G141" s="204">
        <f>SUM(H99)</f>
        <v>3159.9700000000003</v>
      </c>
      <c r="H141" s="204">
        <f>SUM(H101)</f>
        <v>11500.19</v>
      </c>
    </row>
    <row r="142" spans="5:11" x14ac:dyDescent="0.45">
      <c r="E142" s="203" t="s">
        <v>74</v>
      </c>
      <c r="G142" s="204">
        <f>SUM(H15)</f>
        <v>6629.75</v>
      </c>
      <c r="H142" s="204">
        <f>SUM(H16)</f>
        <v>0</v>
      </c>
    </row>
    <row r="161" spans="13:14" x14ac:dyDescent="0.45">
      <c r="M161">
        <v>2018</v>
      </c>
      <c r="N161" s="69">
        <f>SUM(N4:N16)</f>
        <v>44713.47</v>
      </c>
    </row>
    <row r="162" spans="13:14" x14ac:dyDescent="0.45">
      <c r="M162">
        <v>2019</v>
      </c>
      <c r="N162" s="69">
        <f>SUM(N17:N28)</f>
        <v>21102.55</v>
      </c>
    </row>
    <row r="163" spans="13:14" x14ac:dyDescent="0.45">
      <c r="M163">
        <v>2020</v>
      </c>
      <c r="N163" s="69">
        <f>SUM(N29:N45)</f>
        <v>13136.84</v>
      </c>
    </row>
    <row r="164" spans="13:14" x14ac:dyDescent="0.45">
      <c r="M164">
        <v>2021</v>
      </c>
      <c r="N164" s="69">
        <f>SUM(N46:N55)</f>
        <v>14808.98</v>
      </c>
    </row>
    <row r="165" spans="13:14" x14ac:dyDescent="0.45">
      <c r="M165">
        <v>2022</v>
      </c>
      <c r="N165" s="69">
        <f>SUM(N56:N58)</f>
        <v>3083.7200000000003</v>
      </c>
    </row>
    <row r="166" spans="13:14" x14ac:dyDescent="0.45">
      <c r="M166">
        <v>2023</v>
      </c>
      <c r="N166" s="69">
        <f>SUM(N59:N65)</f>
        <v>10274.75</v>
      </c>
    </row>
    <row r="167" spans="13:14" x14ac:dyDescent="0.45">
      <c r="M167">
        <v>2024</v>
      </c>
      <c r="N167" s="69">
        <f>SUM(N66:N85)</f>
        <v>38237.579999999994</v>
      </c>
    </row>
    <row r="168" spans="13:14" x14ac:dyDescent="0.45">
      <c r="M168">
        <v>2025</v>
      </c>
      <c r="N168" s="194">
        <f>SUM(N86:N100)</f>
        <v>34421.159999999974</v>
      </c>
    </row>
    <row r="169" spans="13:14" x14ac:dyDescent="0.45">
      <c r="M169" s="219">
        <v>2026</v>
      </c>
      <c r="N169" s="6">
        <f>SUM(N101:N103)</f>
        <v>0</v>
      </c>
    </row>
    <row r="185" spans="6:9" x14ac:dyDescent="0.45">
      <c r="I185" s="6"/>
    </row>
    <row r="186" spans="6:9" x14ac:dyDescent="0.45">
      <c r="I186" s="6"/>
    </row>
    <row r="190" spans="6:9" x14ac:dyDescent="0.45">
      <c r="F190"/>
    </row>
    <row r="191" spans="6:9" x14ac:dyDescent="0.45">
      <c r="F191"/>
    </row>
    <row r="192" spans="6:9" x14ac:dyDescent="0.45">
      <c r="F192"/>
    </row>
    <row r="193" spans="6:6" x14ac:dyDescent="0.45">
      <c r="F193"/>
    </row>
    <row r="194" spans="6:6" x14ac:dyDescent="0.45">
      <c r="F194"/>
    </row>
    <row r="195" spans="6:6" x14ac:dyDescent="0.45">
      <c r="F195"/>
    </row>
    <row r="196" spans="6:6" x14ac:dyDescent="0.45">
      <c r="F196"/>
    </row>
    <row r="197" spans="6:6" x14ac:dyDescent="0.45">
      <c r="F197"/>
    </row>
    <row r="198" spans="6:6" x14ac:dyDescent="0.45">
      <c r="F198"/>
    </row>
    <row r="199" spans="6:6" x14ac:dyDescent="0.45">
      <c r="F199"/>
    </row>
    <row r="200" spans="6:6" x14ac:dyDescent="0.45">
      <c r="F200"/>
    </row>
    <row r="201" spans="6:6" x14ac:dyDescent="0.45">
      <c r="F201"/>
    </row>
    <row r="202" spans="6:6" x14ac:dyDescent="0.45">
      <c r="F202"/>
    </row>
    <row r="203" spans="6:6" x14ac:dyDescent="0.45">
      <c r="F203"/>
    </row>
    <row r="204" spans="6:6" x14ac:dyDescent="0.45">
      <c r="F204"/>
    </row>
    <row r="205" spans="6:6" x14ac:dyDescent="0.45">
      <c r="F205"/>
    </row>
    <row r="206" spans="6:6" x14ac:dyDescent="0.45">
      <c r="F206"/>
    </row>
    <row r="207" spans="6:6" x14ac:dyDescent="0.45">
      <c r="F207"/>
    </row>
    <row r="208" spans="6:6" x14ac:dyDescent="0.45">
      <c r="F208"/>
    </row>
    <row r="209" spans="6:6" x14ac:dyDescent="0.45">
      <c r="F209"/>
    </row>
    <row r="210" spans="6:6" x14ac:dyDescent="0.45">
      <c r="F210"/>
    </row>
    <row r="211" spans="6:6" x14ac:dyDescent="0.45">
      <c r="F211"/>
    </row>
    <row r="212" spans="6:6" x14ac:dyDescent="0.45">
      <c r="F212"/>
    </row>
  </sheetData>
  <sortState xmlns:xlrd2="http://schemas.microsoft.com/office/spreadsheetml/2017/richdata2" ref="M90:N100">
    <sortCondition ref="M90:M100"/>
  </sortState>
  <pageMargins left="0.25" right="0.25" top="0.75" bottom="0.75" header="0.3" footer="0.3"/>
  <pageSetup paperSize="9" orientation="portrait" horizontalDpi="0" verticalDpi="0" r:id="rId1"/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>
    <tabColor theme="9" tint="-0.249977111117893"/>
  </sheetPr>
  <dimension ref="A1:M268"/>
  <sheetViews>
    <sheetView zoomScale="80" zoomScaleNormal="80" workbookViewId="0">
      <pane ySplit="5" topLeftCell="A244" activePane="bottomLeft" state="frozen"/>
      <selection pane="bottomLeft" activeCell="B6" sqref="B6"/>
    </sheetView>
  </sheetViews>
  <sheetFormatPr baseColWidth="10" defaultRowHeight="14.25" x14ac:dyDescent="0.45"/>
  <cols>
    <col min="2" max="2" width="11.86328125" style="100" bestFit="1" customWidth="1"/>
    <col min="3" max="3" width="37.265625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8" bestFit="1" customWidth="1"/>
    <col min="8" max="8" width="9.73046875" style="8" customWidth="1"/>
    <col min="9" max="9" width="12" bestFit="1" customWidth="1"/>
    <col min="10" max="10" width="15.265625" bestFit="1" customWidth="1"/>
    <col min="11" max="11" width="13.3984375" style="58" bestFit="1" customWidth="1"/>
    <col min="12" max="13" width="11.3984375" style="58"/>
  </cols>
  <sheetData>
    <row r="1" spans="1:9" x14ac:dyDescent="0.45">
      <c r="B1" s="99" t="s">
        <v>117</v>
      </c>
      <c r="C1" s="3"/>
      <c r="D1" s="3"/>
      <c r="E1" s="15"/>
      <c r="F1" s="9"/>
      <c r="G1" s="9"/>
      <c r="H1" s="9"/>
    </row>
    <row r="2" spans="1:9" x14ac:dyDescent="0.45">
      <c r="B2" s="99" t="s">
        <v>26</v>
      </c>
      <c r="C2" s="5">
        <v>20537982765</v>
      </c>
      <c r="D2" s="3"/>
      <c r="E2" s="15"/>
      <c r="F2" s="9"/>
      <c r="G2" s="9"/>
      <c r="H2" s="9"/>
      <c r="I2" s="3"/>
    </row>
    <row r="3" spans="1:9" x14ac:dyDescent="0.45">
      <c r="B3" s="99" t="s">
        <v>6</v>
      </c>
      <c r="C3" s="5" t="s">
        <v>40</v>
      </c>
      <c r="D3" s="3"/>
      <c r="E3" s="15"/>
      <c r="F3" s="9"/>
      <c r="G3" s="9"/>
      <c r="H3" s="9"/>
      <c r="I3" s="3"/>
    </row>
    <row r="4" spans="1:9" ht="15" customHeight="1" x14ac:dyDescent="0.45">
      <c r="A4" s="1"/>
      <c r="B4" s="307" t="s">
        <v>2</v>
      </c>
      <c r="C4" s="308" t="s">
        <v>32</v>
      </c>
      <c r="D4" s="312" t="s">
        <v>36</v>
      </c>
      <c r="E4" s="312"/>
      <c r="F4" s="309" t="s">
        <v>7</v>
      </c>
      <c r="G4" s="309" t="s">
        <v>8</v>
      </c>
      <c r="H4" s="309" t="s">
        <v>5</v>
      </c>
      <c r="I4" s="33" t="s">
        <v>3</v>
      </c>
    </row>
    <row r="5" spans="1:9" x14ac:dyDescent="0.45">
      <c r="A5" s="2"/>
      <c r="B5" s="307"/>
      <c r="C5" s="308"/>
      <c r="D5" s="312"/>
      <c r="E5" s="312"/>
      <c r="F5" s="309"/>
      <c r="G5" s="309"/>
      <c r="H5" s="309"/>
      <c r="I5" s="33" t="s">
        <v>4</v>
      </c>
    </row>
    <row r="6" spans="1:9" x14ac:dyDescent="0.45">
      <c r="C6" s="3" t="s">
        <v>30</v>
      </c>
      <c r="D6" t="s">
        <v>25</v>
      </c>
      <c r="I6" s="9">
        <v>82903.53</v>
      </c>
    </row>
    <row r="7" spans="1:9" x14ac:dyDescent="0.45">
      <c r="A7">
        <f>ROW()-6</f>
        <v>1</v>
      </c>
      <c r="B7" s="100" t="s">
        <v>140</v>
      </c>
      <c r="C7" t="s">
        <v>143</v>
      </c>
      <c r="F7" s="236">
        <v>412.32</v>
      </c>
      <c r="I7" s="202">
        <f t="shared" ref="I7:I70" si="0">I6+F7-G7-H7</f>
        <v>83315.850000000006</v>
      </c>
    </row>
    <row r="8" spans="1:9" x14ac:dyDescent="0.45">
      <c r="A8">
        <f t="shared" ref="A8:A71" si="1">ROW()-6</f>
        <v>2</v>
      </c>
      <c r="B8" s="100" t="s">
        <v>140</v>
      </c>
      <c r="C8" t="s">
        <v>138</v>
      </c>
      <c r="F8" s="236">
        <v>406.8</v>
      </c>
      <c r="I8" s="202">
        <f t="shared" si="0"/>
        <v>83722.650000000009</v>
      </c>
    </row>
    <row r="9" spans="1:9" x14ac:dyDescent="0.45">
      <c r="A9">
        <f t="shared" si="1"/>
        <v>3</v>
      </c>
      <c r="B9" s="100" t="s">
        <v>140</v>
      </c>
      <c r="C9" t="s">
        <v>138</v>
      </c>
      <c r="F9" s="26">
        <v>372.98</v>
      </c>
      <c r="I9" s="202">
        <f t="shared" si="0"/>
        <v>84095.63</v>
      </c>
    </row>
    <row r="10" spans="1:9" x14ac:dyDescent="0.45">
      <c r="A10">
        <f t="shared" si="1"/>
        <v>4</v>
      </c>
      <c r="B10" s="100" t="s">
        <v>140</v>
      </c>
      <c r="C10" t="s">
        <v>136</v>
      </c>
      <c r="F10" s="26">
        <v>370.51</v>
      </c>
      <c r="I10" s="202">
        <f t="shared" si="0"/>
        <v>84466.14</v>
      </c>
    </row>
    <row r="11" spans="1:9" x14ac:dyDescent="0.45">
      <c r="A11">
        <f t="shared" si="1"/>
        <v>5</v>
      </c>
      <c r="B11" s="100" t="s">
        <v>140</v>
      </c>
      <c r="C11" t="s">
        <v>136</v>
      </c>
      <c r="F11" s="26">
        <v>367</v>
      </c>
      <c r="I11" s="202">
        <f t="shared" si="0"/>
        <v>84833.14</v>
      </c>
    </row>
    <row r="12" spans="1:9" x14ac:dyDescent="0.45">
      <c r="A12">
        <f t="shared" si="1"/>
        <v>6</v>
      </c>
      <c r="B12" s="100" t="s">
        <v>140</v>
      </c>
      <c r="C12" t="s">
        <v>144</v>
      </c>
      <c r="F12" s="26">
        <v>352</v>
      </c>
      <c r="I12" s="202">
        <f t="shared" si="0"/>
        <v>85185.14</v>
      </c>
    </row>
    <row r="13" spans="1:9" x14ac:dyDescent="0.45">
      <c r="A13">
        <f t="shared" si="1"/>
        <v>7</v>
      </c>
      <c r="B13" s="100" t="s">
        <v>140</v>
      </c>
      <c r="C13" t="s">
        <v>145</v>
      </c>
      <c r="F13" s="26">
        <v>347.31</v>
      </c>
      <c r="I13" s="202">
        <f t="shared" si="0"/>
        <v>85532.45</v>
      </c>
    </row>
    <row r="14" spans="1:9" x14ac:dyDescent="0.45">
      <c r="A14">
        <f t="shared" si="1"/>
        <v>8</v>
      </c>
      <c r="B14" s="100" t="s">
        <v>140</v>
      </c>
      <c r="C14" s="73" t="s">
        <v>188</v>
      </c>
      <c r="F14" s="6"/>
      <c r="G14" s="235">
        <v>215.92</v>
      </c>
      <c r="H14" s="83"/>
      <c r="I14" s="202">
        <f t="shared" si="0"/>
        <v>85316.53</v>
      </c>
    </row>
    <row r="15" spans="1:9" x14ac:dyDescent="0.45">
      <c r="A15">
        <f t="shared" si="1"/>
        <v>9</v>
      </c>
      <c r="B15" s="100" t="s">
        <v>140</v>
      </c>
      <c r="C15" s="73" t="s">
        <v>189</v>
      </c>
      <c r="F15" s="6"/>
      <c r="G15" s="235">
        <v>222.39</v>
      </c>
      <c r="H15" s="83"/>
      <c r="I15" s="202">
        <f t="shared" si="0"/>
        <v>85094.14</v>
      </c>
    </row>
    <row r="16" spans="1:9" x14ac:dyDescent="0.45">
      <c r="A16">
        <f t="shared" si="1"/>
        <v>10</v>
      </c>
      <c r="B16" s="100" t="s">
        <v>140</v>
      </c>
      <c r="C16" s="73" t="s">
        <v>137</v>
      </c>
      <c r="F16" s="6"/>
      <c r="G16" s="235">
        <v>177</v>
      </c>
      <c r="I16" s="202">
        <f t="shared" si="0"/>
        <v>84917.14</v>
      </c>
    </row>
    <row r="17" spans="1:9" x14ac:dyDescent="0.45">
      <c r="A17">
        <f t="shared" si="1"/>
        <v>11</v>
      </c>
      <c r="B17" s="100" t="s">
        <v>139</v>
      </c>
      <c r="C17" t="s">
        <v>141</v>
      </c>
      <c r="F17" s="6"/>
      <c r="G17" s="237">
        <v>200</v>
      </c>
      <c r="I17" s="202">
        <f t="shared" si="0"/>
        <v>84717.14</v>
      </c>
    </row>
    <row r="18" spans="1:9" x14ac:dyDescent="0.45">
      <c r="A18">
        <f t="shared" si="1"/>
        <v>12</v>
      </c>
      <c r="B18" s="100" t="s">
        <v>139</v>
      </c>
      <c r="C18" t="s">
        <v>142</v>
      </c>
      <c r="F18" s="6"/>
      <c r="G18" s="238">
        <v>85.6</v>
      </c>
      <c r="I18" s="202">
        <f t="shared" si="0"/>
        <v>84631.54</v>
      </c>
    </row>
    <row r="19" spans="1:9" x14ac:dyDescent="0.45">
      <c r="A19">
        <f t="shared" si="1"/>
        <v>13</v>
      </c>
      <c r="B19" s="100" t="s">
        <v>139</v>
      </c>
      <c r="C19" t="s">
        <v>136</v>
      </c>
      <c r="F19" s="26">
        <v>374.98</v>
      </c>
      <c r="I19" s="202">
        <f t="shared" si="0"/>
        <v>85006.51999999999</v>
      </c>
    </row>
    <row r="20" spans="1:9" x14ac:dyDescent="0.45">
      <c r="A20">
        <f t="shared" si="1"/>
        <v>14</v>
      </c>
      <c r="B20" s="100" t="s">
        <v>139</v>
      </c>
      <c r="C20" t="s">
        <v>136</v>
      </c>
      <c r="F20" s="26">
        <v>328.36</v>
      </c>
      <c r="I20" s="202">
        <f t="shared" si="0"/>
        <v>85334.87999999999</v>
      </c>
    </row>
    <row r="21" spans="1:9" x14ac:dyDescent="0.45">
      <c r="A21">
        <f t="shared" si="1"/>
        <v>15</v>
      </c>
      <c r="B21" s="100" t="s">
        <v>146</v>
      </c>
      <c r="C21" t="s">
        <v>138</v>
      </c>
      <c r="F21" s="26">
        <v>329.32</v>
      </c>
      <c r="I21" s="202">
        <f t="shared" si="0"/>
        <v>85664.2</v>
      </c>
    </row>
    <row r="22" spans="1:9" x14ac:dyDescent="0.45">
      <c r="A22">
        <f t="shared" si="1"/>
        <v>16</v>
      </c>
      <c r="B22" s="100" t="s">
        <v>146</v>
      </c>
      <c r="C22" t="s">
        <v>138</v>
      </c>
      <c r="F22" s="26">
        <v>366.47</v>
      </c>
      <c r="I22" s="202">
        <f t="shared" si="0"/>
        <v>86030.67</v>
      </c>
    </row>
    <row r="23" spans="1:9" x14ac:dyDescent="0.45">
      <c r="A23">
        <f t="shared" si="1"/>
        <v>17</v>
      </c>
      <c r="B23" s="100" t="s">
        <v>146</v>
      </c>
      <c r="C23" t="s">
        <v>138</v>
      </c>
      <c r="F23" s="26">
        <v>386.45</v>
      </c>
      <c r="I23" s="202">
        <f t="shared" si="0"/>
        <v>86417.12</v>
      </c>
    </row>
    <row r="24" spans="1:9" x14ac:dyDescent="0.45">
      <c r="A24">
        <f t="shared" si="1"/>
        <v>18</v>
      </c>
      <c r="B24" s="100" t="s">
        <v>146</v>
      </c>
      <c r="C24" t="s">
        <v>147</v>
      </c>
      <c r="F24" s="26">
        <v>398.65</v>
      </c>
      <c r="I24" s="202">
        <f t="shared" si="0"/>
        <v>86815.76999999999</v>
      </c>
    </row>
    <row r="25" spans="1:9" x14ac:dyDescent="0.45">
      <c r="A25">
        <f t="shared" si="1"/>
        <v>19</v>
      </c>
      <c r="B25" s="100" t="s">
        <v>146</v>
      </c>
      <c r="C25" t="s">
        <v>143</v>
      </c>
      <c r="F25" s="26">
        <v>1034.97</v>
      </c>
      <c r="I25" s="202">
        <f t="shared" si="0"/>
        <v>87850.739999999991</v>
      </c>
    </row>
    <row r="26" spans="1:9" x14ac:dyDescent="0.45">
      <c r="A26">
        <f t="shared" si="1"/>
        <v>20</v>
      </c>
      <c r="B26" s="100" t="s">
        <v>149</v>
      </c>
      <c r="C26" t="s">
        <v>136</v>
      </c>
      <c r="F26" s="26">
        <v>80</v>
      </c>
      <c r="I26" s="202">
        <f t="shared" si="0"/>
        <v>87930.739999999991</v>
      </c>
    </row>
    <row r="27" spans="1:9" x14ac:dyDescent="0.45">
      <c r="A27">
        <f t="shared" si="1"/>
        <v>21</v>
      </c>
      <c r="B27" s="100" t="s">
        <v>149</v>
      </c>
      <c r="C27" t="s">
        <v>144</v>
      </c>
      <c r="F27" s="26">
        <v>330</v>
      </c>
      <c r="I27" s="202">
        <f t="shared" si="0"/>
        <v>88260.739999999991</v>
      </c>
    </row>
    <row r="28" spans="1:9" x14ac:dyDescent="0.45">
      <c r="A28">
        <f t="shared" si="1"/>
        <v>22</v>
      </c>
      <c r="B28" s="100" t="s">
        <v>149</v>
      </c>
      <c r="C28" t="s">
        <v>143</v>
      </c>
      <c r="F28" s="26">
        <v>344.27</v>
      </c>
      <c r="I28" s="202">
        <f t="shared" si="0"/>
        <v>88605.01</v>
      </c>
    </row>
    <row r="29" spans="1:9" x14ac:dyDescent="0.45">
      <c r="A29">
        <f t="shared" si="1"/>
        <v>23</v>
      </c>
      <c r="B29" s="100" t="s">
        <v>149</v>
      </c>
      <c r="C29" t="s">
        <v>151</v>
      </c>
      <c r="F29" s="26">
        <v>359.33</v>
      </c>
      <c r="I29" s="202">
        <f t="shared" si="0"/>
        <v>88964.34</v>
      </c>
    </row>
    <row r="30" spans="1:9" x14ac:dyDescent="0.45">
      <c r="A30">
        <f t="shared" si="1"/>
        <v>24</v>
      </c>
      <c r="B30" s="100" t="s">
        <v>149</v>
      </c>
      <c r="C30" t="s">
        <v>138</v>
      </c>
      <c r="F30" s="26">
        <v>360</v>
      </c>
      <c r="I30" s="202">
        <f t="shared" si="0"/>
        <v>89324.34</v>
      </c>
    </row>
    <row r="31" spans="1:9" x14ac:dyDescent="0.45">
      <c r="A31">
        <f t="shared" si="1"/>
        <v>25</v>
      </c>
      <c r="B31" s="100" t="s">
        <v>149</v>
      </c>
      <c r="C31" t="s">
        <v>144</v>
      </c>
      <c r="F31" s="26">
        <v>367.5</v>
      </c>
      <c r="I31" s="202">
        <f t="shared" si="0"/>
        <v>89691.839999999997</v>
      </c>
    </row>
    <row r="32" spans="1:9" x14ac:dyDescent="0.45">
      <c r="A32">
        <f t="shared" si="1"/>
        <v>26</v>
      </c>
      <c r="B32" s="100" t="s">
        <v>149</v>
      </c>
      <c r="C32" t="s">
        <v>136</v>
      </c>
      <c r="F32" s="26">
        <v>381.24</v>
      </c>
      <c r="I32" s="202">
        <f t="shared" si="0"/>
        <v>90073.08</v>
      </c>
    </row>
    <row r="33" spans="1:9" x14ac:dyDescent="0.45">
      <c r="A33">
        <f t="shared" si="1"/>
        <v>27</v>
      </c>
      <c r="B33" s="100" t="s">
        <v>149</v>
      </c>
      <c r="C33" t="s">
        <v>138</v>
      </c>
      <c r="F33" s="26">
        <v>382.88</v>
      </c>
      <c r="I33" s="202">
        <f t="shared" si="0"/>
        <v>90455.96</v>
      </c>
    </row>
    <row r="34" spans="1:9" x14ac:dyDescent="0.45">
      <c r="A34">
        <f t="shared" si="1"/>
        <v>28</v>
      </c>
      <c r="B34" s="100" t="s">
        <v>149</v>
      </c>
      <c r="C34" t="s">
        <v>138</v>
      </c>
      <c r="F34" s="26">
        <v>389.63</v>
      </c>
      <c r="I34" s="202">
        <f t="shared" si="0"/>
        <v>90845.590000000011</v>
      </c>
    </row>
    <row r="35" spans="1:9" x14ac:dyDescent="0.45">
      <c r="A35">
        <f t="shared" si="1"/>
        <v>29</v>
      </c>
      <c r="B35" s="100" t="s">
        <v>149</v>
      </c>
      <c r="C35" t="s">
        <v>150</v>
      </c>
      <c r="F35" s="26">
        <v>439.4</v>
      </c>
      <c r="I35" s="202">
        <f t="shared" si="0"/>
        <v>91284.99</v>
      </c>
    </row>
    <row r="36" spans="1:9" x14ac:dyDescent="0.45">
      <c r="A36">
        <f t="shared" si="1"/>
        <v>30</v>
      </c>
      <c r="B36" s="100" t="s">
        <v>149</v>
      </c>
      <c r="C36" t="s">
        <v>136</v>
      </c>
      <c r="F36" s="26">
        <v>500</v>
      </c>
      <c r="I36" s="202">
        <f t="shared" si="0"/>
        <v>91784.99</v>
      </c>
    </row>
    <row r="37" spans="1:9" x14ac:dyDescent="0.45">
      <c r="A37">
        <f t="shared" si="1"/>
        <v>31</v>
      </c>
      <c r="B37" s="100" t="s">
        <v>149</v>
      </c>
      <c r="C37" t="s">
        <v>138</v>
      </c>
      <c r="F37" s="26">
        <v>721.13</v>
      </c>
      <c r="I37" s="202">
        <f t="shared" si="0"/>
        <v>92506.12000000001</v>
      </c>
    </row>
    <row r="38" spans="1:9" x14ac:dyDescent="0.45">
      <c r="A38">
        <f t="shared" si="1"/>
        <v>32</v>
      </c>
      <c r="B38" s="100" t="s">
        <v>149</v>
      </c>
      <c r="C38" t="s">
        <v>143</v>
      </c>
      <c r="F38" s="26">
        <v>800</v>
      </c>
      <c r="I38" s="202">
        <f t="shared" si="0"/>
        <v>93306.12000000001</v>
      </c>
    </row>
    <row r="39" spans="1:9" x14ac:dyDescent="0.45">
      <c r="A39">
        <f t="shared" si="1"/>
        <v>33</v>
      </c>
      <c r="B39" s="100" t="s">
        <v>149</v>
      </c>
      <c r="C39" t="s">
        <v>142</v>
      </c>
      <c r="F39" s="6"/>
      <c r="G39" s="238">
        <v>620</v>
      </c>
      <c r="I39" s="202">
        <f t="shared" si="0"/>
        <v>92686.12000000001</v>
      </c>
    </row>
    <row r="40" spans="1:9" x14ac:dyDescent="0.45">
      <c r="A40">
        <f t="shared" si="1"/>
        <v>34</v>
      </c>
      <c r="B40" s="100" t="s">
        <v>148</v>
      </c>
      <c r="C40" t="s">
        <v>138</v>
      </c>
      <c r="F40" s="26">
        <v>721.15</v>
      </c>
      <c r="I40" s="202">
        <f t="shared" si="0"/>
        <v>93407.27</v>
      </c>
    </row>
    <row r="41" spans="1:9" x14ac:dyDescent="0.45">
      <c r="A41">
        <f t="shared" si="1"/>
        <v>35</v>
      </c>
      <c r="B41" s="100" t="s">
        <v>148</v>
      </c>
      <c r="C41" t="s">
        <v>153</v>
      </c>
      <c r="F41" s="6"/>
      <c r="H41" s="8">
        <v>0.1</v>
      </c>
      <c r="I41" s="202">
        <f t="shared" si="0"/>
        <v>93407.17</v>
      </c>
    </row>
    <row r="42" spans="1:9" x14ac:dyDescent="0.45">
      <c r="A42">
        <f t="shared" si="1"/>
        <v>36</v>
      </c>
      <c r="B42" s="100" t="s">
        <v>148</v>
      </c>
      <c r="C42" t="s">
        <v>138</v>
      </c>
      <c r="F42" s="26">
        <v>1000</v>
      </c>
      <c r="I42" s="202">
        <f t="shared" si="0"/>
        <v>94407.17</v>
      </c>
    </row>
    <row r="43" spans="1:9" x14ac:dyDescent="0.45">
      <c r="A43">
        <f t="shared" si="1"/>
        <v>37</v>
      </c>
      <c r="B43" s="100" t="s">
        <v>148</v>
      </c>
      <c r="C43" t="s">
        <v>138</v>
      </c>
      <c r="F43" s="26">
        <v>500</v>
      </c>
      <c r="I43" s="202">
        <f t="shared" si="0"/>
        <v>94907.17</v>
      </c>
    </row>
    <row r="44" spans="1:9" x14ac:dyDescent="0.45">
      <c r="A44">
        <f t="shared" si="1"/>
        <v>38</v>
      </c>
      <c r="B44" s="100" t="s">
        <v>148</v>
      </c>
      <c r="C44" t="s">
        <v>136</v>
      </c>
      <c r="F44" s="26">
        <v>415.27</v>
      </c>
      <c r="I44" s="202">
        <f t="shared" si="0"/>
        <v>95322.44</v>
      </c>
    </row>
    <row r="45" spans="1:9" x14ac:dyDescent="0.45">
      <c r="A45">
        <f t="shared" si="1"/>
        <v>39</v>
      </c>
      <c r="B45" s="100" t="s">
        <v>148</v>
      </c>
      <c r="C45" t="s">
        <v>136</v>
      </c>
      <c r="F45" s="26">
        <v>405.19</v>
      </c>
      <c r="I45" s="202">
        <f t="shared" si="0"/>
        <v>95727.63</v>
      </c>
    </row>
    <row r="46" spans="1:9" x14ac:dyDescent="0.45">
      <c r="A46">
        <f t="shared" si="1"/>
        <v>40</v>
      </c>
      <c r="B46" s="100" t="s">
        <v>148</v>
      </c>
      <c r="C46" t="s">
        <v>138</v>
      </c>
      <c r="F46" s="26">
        <v>350</v>
      </c>
      <c r="I46" s="202">
        <f t="shared" si="0"/>
        <v>96077.63</v>
      </c>
    </row>
    <row r="47" spans="1:9" x14ac:dyDescent="0.45">
      <c r="A47">
        <f t="shared" si="1"/>
        <v>41</v>
      </c>
      <c r="B47" s="100" t="s">
        <v>148</v>
      </c>
      <c r="C47" t="s">
        <v>144</v>
      </c>
      <c r="F47" s="26">
        <v>350</v>
      </c>
      <c r="I47" s="202">
        <f t="shared" si="0"/>
        <v>96427.63</v>
      </c>
    </row>
    <row r="48" spans="1:9" x14ac:dyDescent="0.45">
      <c r="A48">
        <f t="shared" si="1"/>
        <v>42</v>
      </c>
      <c r="B48" s="100" t="s">
        <v>152</v>
      </c>
      <c r="C48" t="s">
        <v>136</v>
      </c>
      <c r="F48" s="26">
        <v>300</v>
      </c>
      <c r="I48" s="202">
        <f t="shared" si="0"/>
        <v>96727.63</v>
      </c>
    </row>
    <row r="49" spans="1:9" x14ac:dyDescent="0.45">
      <c r="A49">
        <f t="shared" si="1"/>
        <v>43</v>
      </c>
      <c r="B49" s="100" t="s">
        <v>152</v>
      </c>
      <c r="C49" t="s">
        <v>136</v>
      </c>
      <c r="F49" s="26">
        <v>415.27</v>
      </c>
      <c r="I49" s="202">
        <f t="shared" si="0"/>
        <v>97142.900000000009</v>
      </c>
    </row>
    <row r="50" spans="1:9" x14ac:dyDescent="0.45">
      <c r="A50">
        <f t="shared" si="1"/>
        <v>44</v>
      </c>
      <c r="B50" s="100" t="s">
        <v>154</v>
      </c>
      <c r="C50" t="s">
        <v>155</v>
      </c>
      <c r="F50" s="6"/>
      <c r="G50" s="237">
        <v>245.78</v>
      </c>
      <c r="I50" s="202">
        <f t="shared" si="0"/>
        <v>96897.12000000001</v>
      </c>
    </row>
    <row r="51" spans="1:9" x14ac:dyDescent="0.45">
      <c r="A51">
        <f t="shared" si="1"/>
        <v>45</v>
      </c>
      <c r="B51" s="100" t="s">
        <v>154</v>
      </c>
      <c r="C51" t="s">
        <v>155</v>
      </c>
      <c r="F51" s="6"/>
      <c r="G51" s="237">
        <v>130</v>
      </c>
      <c r="I51" s="202">
        <f t="shared" si="0"/>
        <v>96767.12000000001</v>
      </c>
    </row>
    <row r="52" spans="1:9" x14ac:dyDescent="0.45">
      <c r="A52">
        <f t="shared" si="1"/>
        <v>46</v>
      </c>
      <c r="B52" s="100" t="s">
        <v>154</v>
      </c>
      <c r="C52" t="s">
        <v>156</v>
      </c>
      <c r="F52" s="6"/>
      <c r="G52" s="237">
        <v>459.03</v>
      </c>
      <c r="I52" s="202">
        <f t="shared" si="0"/>
        <v>96308.090000000011</v>
      </c>
    </row>
    <row r="53" spans="1:9" x14ac:dyDescent="0.45">
      <c r="A53">
        <f t="shared" si="1"/>
        <v>47</v>
      </c>
      <c r="B53" s="100" t="s">
        <v>154</v>
      </c>
      <c r="C53" t="s">
        <v>156</v>
      </c>
      <c r="F53" s="6"/>
      <c r="G53" s="237">
        <v>238.33</v>
      </c>
      <c r="I53" s="202">
        <f t="shared" si="0"/>
        <v>96069.760000000009</v>
      </c>
    </row>
    <row r="54" spans="1:9" x14ac:dyDescent="0.45">
      <c r="A54">
        <f t="shared" si="1"/>
        <v>48</v>
      </c>
      <c r="B54" s="100" t="s">
        <v>154</v>
      </c>
      <c r="C54" t="s">
        <v>138</v>
      </c>
      <c r="F54" s="26">
        <v>372.99</v>
      </c>
      <c r="I54" s="202">
        <f t="shared" si="0"/>
        <v>96442.750000000015</v>
      </c>
    </row>
    <row r="55" spans="1:9" x14ac:dyDescent="0.45">
      <c r="A55">
        <f t="shared" si="1"/>
        <v>49</v>
      </c>
      <c r="B55" s="100" t="s">
        <v>154</v>
      </c>
      <c r="C55" t="s">
        <v>138</v>
      </c>
      <c r="F55" s="26">
        <v>355</v>
      </c>
      <c r="I55" s="202">
        <f t="shared" si="0"/>
        <v>96797.750000000015</v>
      </c>
    </row>
    <row r="56" spans="1:9" x14ac:dyDescent="0.45">
      <c r="A56">
        <f t="shared" si="1"/>
        <v>50</v>
      </c>
      <c r="B56" s="100" t="s">
        <v>154</v>
      </c>
      <c r="C56" t="s">
        <v>143</v>
      </c>
      <c r="F56" s="26">
        <v>181.5</v>
      </c>
      <c r="I56" s="202">
        <f t="shared" si="0"/>
        <v>96979.250000000015</v>
      </c>
    </row>
    <row r="57" spans="1:9" x14ac:dyDescent="0.45">
      <c r="A57">
        <f t="shared" si="1"/>
        <v>51</v>
      </c>
      <c r="B57" s="100" t="s">
        <v>158</v>
      </c>
      <c r="C57" t="s">
        <v>142</v>
      </c>
      <c r="F57" s="6"/>
      <c r="G57" s="237">
        <v>52</v>
      </c>
      <c r="I57" s="202">
        <f t="shared" si="0"/>
        <v>96927.250000000015</v>
      </c>
    </row>
    <row r="58" spans="1:9" x14ac:dyDescent="0.45">
      <c r="A58">
        <f t="shared" si="1"/>
        <v>52</v>
      </c>
      <c r="B58" s="100" t="s">
        <v>158</v>
      </c>
      <c r="C58" t="s">
        <v>138</v>
      </c>
      <c r="F58" s="26">
        <v>500</v>
      </c>
      <c r="I58" s="202">
        <f t="shared" si="0"/>
        <v>97427.250000000015</v>
      </c>
    </row>
    <row r="59" spans="1:9" x14ac:dyDescent="0.45">
      <c r="A59">
        <f t="shared" si="1"/>
        <v>53</v>
      </c>
      <c r="B59" s="100" t="s">
        <v>158</v>
      </c>
      <c r="C59" t="s">
        <v>138</v>
      </c>
      <c r="F59" s="26">
        <v>397.71</v>
      </c>
      <c r="I59" s="202">
        <f t="shared" si="0"/>
        <v>97824.960000000021</v>
      </c>
    </row>
    <row r="60" spans="1:9" x14ac:dyDescent="0.45">
      <c r="A60">
        <f t="shared" si="1"/>
        <v>54</v>
      </c>
      <c r="B60" s="100" t="s">
        <v>158</v>
      </c>
      <c r="C60" t="s">
        <v>138</v>
      </c>
      <c r="F60" s="26">
        <v>371</v>
      </c>
      <c r="I60" s="202">
        <f t="shared" si="0"/>
        <v>98195.960000000021</v>
      </c>
    </row>
    <row r="61" spans="1:9" x14ac:dyDescent="0.45">
      <c r="A61">
        <f t="shared" si="1"/>
        <v>55</v>
      </c>
      <c r="B61" s="100" t="s">
        <v>158</v>
      </c>
      <c r="C61" t="s">
        <v>138</v>
      </c>
      <c r="F61" s="26">
        <v>356.1</v>
      </c>
      <c r="I61" s="202">
        <f t="shared" si="0"/>
        <v>98552.060000000027</v>
      </c>
    </row>
    <row r="62" spans="1:9" x14ac:dyDescent="0.45">
      <c r="A62">
        <f t="shared" si="1"/>
        <v>56</v>
      </c>
      <c r="B62" s="100" t="s">
        <v>158</v>
      </c>
      <c r="C62" t="s">
        <v>138</v>
      </c>
      <c r="F62" s="26">
        <v>41.2</v>
      </c>
      <c r="I62" s="202">
        <f t="shared" si="0"/>
        <v>98593.260000000024</v>
      </c>
    </row>
    <row r="63" spans="1:9" x14ac:dyDescent="0.45">
      <c r="A63">
        <f t="shared" si="1"/>
        <v>57</v>
      </c>
      <c r="B63" s="100" t="s">
        <v>157</v>
      </c>
      <c r="C63" t="s">
        <v>142</v>
      </c>
      <c r="F63" s="6"/>
      <c r="G63" s="237">
        <v>2077.1999999999998</v>
      </c>
      <c r="I63" s="202">
        <f t="shared" si="0"/>
        <v>96516.060000000027</v>
      </c>
    </row>
    <row r="64" spans="1:9" x14ac:dyDescent="0.45">
      <c r="A64">
        <f t="shared" si="1"/>
        <v>58</v>
      </c>
      <c r="B64" s="100" t="s">
        <v>157</v>
      </c>
      <c r="C64" t="s">
        <v>138</v>
      </c>
      <c r="F64" s="26">
        <v>1200</v>
      </c>
      <c r="I64" s="202">
        <f t="shared" si="0"/>
        <v>97716.060000000027</v>
      </c>
    </row>
    <row r="65" spans="1:9" x14ac:dyDescent="0.45">
      <c r="A65">
        <f t="shared" si="1"/>
        <v>59</v>
      </c>
      <c r="B65" s="100" t="s">
        <v>157</v>
      </c>
      <c r="C65" t="s">
        <v>136</v>
      </c>
      <c r="F65" s="26">
        <v>500</v>
      </c>
      <c r="I65" s="202">
        <f t="shared" si="0"/>
        <v>98216.060000000027</v>
      </c>
    </row>
    <row r="66" spans="1:9" x14ac:dyDescent="0.45">
      <c r="A66">
        <f t="shared" si="1"/>
        <v>60</v>
      </c>
      <c r="B66" s="100" t="s">
        <v>157</v>
      </c>
      <c r="C66" t="s">
        <v>138</v>
      </c>
      <c r="F66" s="26">
        <v>413</v>
      </c>
      <c r="I66" s="202">
        <f t="shared" si="0"/>
        <v>98629.060000000027</v>
      </c>
    </row>
    <row r="67" spans="1:9" x14ac:dyDescent="0.45">
      <c r="A67">
        <f t="shared" si="1"/>
        <v>61</v>
      </c>
      <c r="B67" s="100" t="s">
        <v>159</v>
      </c>
      <c r="C67" t="s">
        <v>153</v>
      </c>
      <c r="F67" s="6"/>
      <c r="H67" s="8">
        <v>0.15</v>
      </c>
      <c r="I67" s="202">
        <f t="shared" si="0"/>
        <v>98628.910000000033</v>
      </c>
    </row>
    <row r="68" spans="1:9" x14ac:dyDescent="0.45">
      <c r="A68">
        <f t="shared" si="1"/>
        <v>62</v>
      </c>
      <c r="B68" s="100" t="s">
        <v>161</v>
      </c>
      <c r="C68" t="s">
        <v>142</v>
      </c>
      <c r="F68" s="6"/>
      <c r="G68" s="238">
        <v>12.5</v>
      </c>
      <c r="I68" s="202">
        <f t="shared" si="0"/>
        <v>98616.410000000033</v>
      </c>
    </row>
    <row r="69" spans="1:9" x14ac:dyDescent="0.45">
      <c r="A69">
        <f t="shared" si="1"/>
        <v>63</v>
      </c>
      <c r="B69" s="100" t="s">
        <v>161</v>
      </c>
      <c r="C69" t="s">
        <v>138</v>
      </c>
      <c r="F69" s="26">
        <v>390.13</v>
      </c>
      <c r="I69" s="202">
        <f t="shared" si="0"/>
        <v>99006.540000000037</v>
      </c>
    </row>
    <row r="70" spans="1:9" x14ac:dyDescent="0.45">
      <c r="A70">
        <f t="shared" si="1"/>
        <v>64</v>
      </c>
      <c r="B70" s="100" t="s">
        <v>160</v>
      </c>
      <c r="C70" t="s">
        <v>136</v>
      </c>
      <c r="F70" s="26">
        <v>396.71</v>
      </c>
      <c r="I70" s="202">
        <f t="shared" si="0"/>
        <v>99403.250000000044</v>
      </c>
    </row>
    <row r="71" spans="1:9" x14ac:dyDescent="0.45">
      <c r="A71">
        <f t="shared" si="1"/>
        <v>65</v>
      </c>
      <c r="B71" s="100" t="s">
        <v>160</v>
      </c>
      <c r="C71" s="72" t="s">
        <v>184</v>
      </c>
      <c r="F71" s="6"/>
      <c r="G71" s="237">
        <v>298.60000000000002</v>
      </c>
      <c r="I71" s="202">
        <f t="shared" ref="I71:I138" si="2">I70+F71-G71-H71</f>
        <v>99104.650000000038</v>
      </c>
    </row>
    <row r="72" spans="1:9" x14ac:dyDescent="0.45">
      <c r="A72">
        <f t="shared" ref="A72:A135" si="3">ROW()-6</f>
        <v>66</v>
      </c>
      <c r="B72" s="100" t="s">
        <v>160</v>
      </c>
      <c r="C72" s="72" t="s">
        <v>183</v>
      </c>
      <c r="F72" s="6"/>
      <c r="G72" s="237">
        <v>94.8</v>
      </c>
      <c r="I72" s="202">
        <f t="shared" si="2"/>
        <v>99009.850000000035</v>
      </c>
    </row>
    <row r="73" spans="1:9" x14ac:dyDescent="0.45">
      <c r="A73">
        <f t="shared" si="3"/>
        <v>67</v>
      </c>
      <c r="B73" s="100" t="s">
        <v>160</v>
      </c>
      <c r="C73" t="s">
        <v>166</v>
      </c>
      <c r="F73" s="6"/>
      <c r="G73" s="237">
        <v>50</v>
      </c>
      <c r="I73" s="202">
        <f t="shared" si="2"/>
        <v>98959.850000000035</v>
      </c>
    </row>
    <row r="74" spans="1:9" x14ac:dyDescent="0.45">
      <c r="A74">
        <f t="shared" si="3"/>
        <v>68</v>
      </c>
      <c r="B74" s="100" t="s">
        <v>160</v>
      </c>
      <c r="C74" t="s">
        <v>144</v>
      </c>
      <c r="F74" s="26">
        <v>845.06</v>
      </c>
      <c r="I74" s="202">
        <f t="shared" si="2"/>
        <v>99804.910000000033</v>
      </c>
    </row>
    <row r="75" spans="1:9" x14ac:dyDescent="0.45">
      <c r="A75">
        <f t="shared" si="3"/>
        <v>69</v>
      </c>
      <c r="B75" s="100" t="s">
        <v>160</v>
      </c>
      <c r="C75" t="s">
        <v>136</v>
      </c>
      <c r="F75" s="26">
        <v>387.22</v>
      </c>
      <c r="I75" s="202">
        <f t="shared" si="2"/>
        <v>100192.13000000003</v>
      </c>
    </row>
    <row r="76" spans="1:9" x14ac:dyDescent="0.45">
      <c r="A76">
        <f t="shared" si="3"/>
        <v>70</v>
      </c>
      <c r="B76" s="100" t="s">
        <v>160</v>
      </c>
      <c r="C76" t="s">
        <v>138</v>
      </c>
      <c r="F76" s="26">
        <v>338.62</v>
      </c>
      <c r="I76" s="202">
        <f t="shared" si="2"/>
        <v>100530.75000000003</v>
      </c>
    </row>
    <row r="77" spans="1:9" x14ac:dyDescent="0.45">
      <c r="A77">
        <f t="shared" si="3"/>
        <v>71</v>
      </c>
      <c r="B77" s="100" t="s">
        <v>162</v>
      </c>
      <c r="C77" t="s">
        <v>164</v>
      </c>
      <c r="F77" s="6"/>
      <c r="G77" s="237">
        <v>13538.9</v>
      </c>
      <c r="I77" s="202">
        <f t="shared" si="2"/>
        <v>86991.850000000035</v>
      </c>
    </row>
    <row r="78" spans="1:9" x14ac:dyDescent="0.45">
      <c r="A78">
        <f t="shared" si="3"/>
        <v>72</v>
      </c>
      <c r="B78" s="100" t="s">
        <v>162</v>
      </c>
      <c r="C78" t="s">
        <v>163</v>
      </c>
      <c r="F78" s="26">
        <v>900.34</v>
      </c>
      <c r="I78" s="202">
        <f t="shared" si="2"/>
        <v>87892.190000000031</v>
      </c>
    </row>
    <row r="79" spans="1:9" x14ac:dyDescent="0.45">
      <c r="A79">
        <f t="shared" si="3"/>
        <v>73</v>
      </c>
      <c r="B79" s="100" t="s">
        <v>162</v>
      </c>
      <c r="C79" t="s">
        <v>142</v>
      </c>
      <c r="F79" s="6"/>
      <c r="G79" s="237">
        <v>900.34</v>
      </c>
      <c r="I79" s="202">
        <f t="shared" si="2"/>
        <v>86991.850000000035</v>
      </c>
    </row>
    <row r="80" spans="1:9" x14ac:dyDescent="0.45">
      <c r="A80">
        <f t="shared" si="3"/>
        <v>74</v>
      </c>
      <c r="B80" s="100" t="s">
        <v>162</v>
      </c>
      <c r="C80" t="s">
        <v>177</v>
      </c>
      <c r="F80" s="6"/>
      <c r="G80" s="242">
        <v>289.10000000000002</v>
      </c>
      <c r="I80" s="202">
        <f t="shared" si="2"/>
        <v>86702.750000000029</v>
      </c>
    </row>
    <row r="81" spans="1:9" x14ac:dyDescent="0.45">
      <c r="A81">
        <f t="shared" si="3"/>
        <v>75</v>
      </c>
      <c r="B81" s="100" t="s">
        <v>162</v>
      </c>
      <c r="C81" t="s">
        <v>170</v>
      </c>
      <c r="F81" s="6"/>
      <c r="G81" s="242">
        <v>333.9</v>
      </c>
      <c r="I81" s="202">
        <f t="shared" si="2"/>
        <v>86368.850000000035</v>
      </c>
    </row>
    <row r="82" spans="1:9" x14ac:dyDescent="0.45">
      <c r="A82">
        <f t="shared" si="3"/>
        <v>76</v>
      </c>
      <c r="B82" s="100" t="s">
        <v>162</v>
      </c>
      <c r="C82" t="s">
        <v>168</v>
      </c>
      <c r="F82" s="6"/>
      <c r="G82" s="242">
        <v>245.6</v>
      </c>
      <c r="I82" s="202">
        <f t="shared" si="2"/>
        <v>86123.250000000029</v>
      </c>
    </row>
    <row r="83" spans="1:9" x14ac:dyDescent="0.45">
      <c r="A83">
        <f t="shared" si="3"/>
        <v>77</v>
      </c>
      <c r="B83" s="100" t="s">
        <v>162</v>
      </c>
      <c r="C83" t="s">
        <v>167</v>
      </c>
      <c r="F83" s="6"/>
      <c r="G83" s="242">
        <v>197.3</v>
      </c>
      <c r="I83" s="202">
        <f t="shared" si="2"/>
        <v>85925.950000000026</v>
      </c>
    </row>
    <row r="84" spans="1:9" x14ac:dyDescent="0.45">
      <c r="A84">
        <f t="shared" si="3"/>
        <v>78</v>
      </c>
      <c r="B84" s="100" t="s">
        <v>162</v>
      </c>
      <c r="C84" t="s">
        <v>176</v>
      </c>
      <c r="F84" s="6"/>
      <c r="G84" s="242">
        <v>214.7</v>
      </c>
      <c r="I84" s="202">
        <f t="shared" si="2"/>
        <v>85711.250000000029</v>
      </c>
    </row>
    <row r="85" spans="1:9" x14ac:dyDescent="0.45">
      <c r="A85">
        <f t="shared" si="3"/>
        <v>79</v>
      </c>
      <c r="B85" s="100" t="s">
        <v>162</v>
      </c>
      <c r="C85" t="s">
        <v>172</v>
      </c>
      <c r="F85" s="6"/>
      <c r="G85" s="242">
        <v>235.3</v>
      </c>
      <c r="I85" s="202">
        <f t="shared" si="2"/>
        <v>85475.950000000026</v>
      </c>
    </row>
    <row r="86" spans="1:9" x14ac:dyDescent="0.45">
      <c r="A86">
        <f t="shared" si="3"/>
        <v>80</v>
      </c>
      <c r="B86" s="100" t="s">
        <v>162</v>
      </c>
      <c r="C86" t="s">
        <v>174</v>
      </c>
      <c r="F86" s="6"/>
      <c r="G86" s="242">
        <v>184.5</v>
      </c>
      <c r="I86" s="202">
        <f t="shared" si="2"/>
        <v>85291.450000000026</v>
      </c>
    </row>
    <row r="87" spans="1:9" x14ac:dyDescent="0.45">
      <c r="A87">
        <f t="shared" si="3"/>
        <v>81</v>
      </c>
      <c r="B87" s="100" t="s">
        <v>162</v>
      </c>
      <c r="C87" t="s">
        <v>175</v>
      </c>
      <c r="F87" s="6"/>
      <c r="G87" s="242">
        <v>244.3</v>
      </c>
      <c r="I87" s="202">
        <f t="shared" si="2"/>
        <v>85047.150000000023</v>
      </c>
    </row>
    <row r="88" spans="1:9" x14ac:dyDescent="0.45">
      <c r="A88">
        <f t="shared" si="3"/>
        <v>82</v>
      </c>
      <c r="B88" s="100" t="s">
        <v>162</v>
      </c>
      <c r="C88" t="s">
        <v>173</v>
      </c>
      <c r="F88" s="6"/>
      <c r="G88" s="242">
        <v>222.6</v>
      </c>
      <c r="I88" s="202">
        <f t="shared" si="2"/>
        <v>84824.550000000017</v>
      </c>
    </row>
    <row r="89" spans="1:9" x14ac:dyDescent="0.45">
      <c r="A89">
        <f t="shared" si="3"/>
        <v>83</v>
      </c>
      <c r="B89" s="100" t="s">
        <v>162</v>
      </c>
      <c r="C89" t="s">
        <v>169</v>
      </c>
      <c r="F89" s="6"/>
      <c r="G89" s="242">
        <v>3765.6</v>
      </c>
      <c r="I89" s="202">
        <f t="shared" si="2"/>
        <v>81058.950000000012</v>
      </c>
    </row>
    <row r="90" spans="1:9" x14ac:dyDescent="0.45">
      <c r="A90">
        <f t="shared" si="3"/>
        <v>84</v>
      </c>
      <c r="B90" s="100" t="s">
        <v>162</v>
      </c>
      <c r="C90" t="s">
        <v>178</v>
      </c>
      <c r="F90" s="6"/>
      <c r="G90" s="243">
        <v>5625</v>
      </c>
      <c r="I90" s="202">
        <f t="shared" si="2"/>
        <v>75433.950000000012</v>
      </c>
    </row>
    <row r="91" spans="1:9" x14ac:dyDescent="0.45">
      <c r="A91">
        <f t="shared" si="3"/>
        <v>85</v>
      </c>
      <c r="B91" s="100" t="s">
        <v>162</v>
      </c>
      <c r="C91" t="s">
        <v>171</v>
      </c>
      <c r="F91" s="6"/>
      <c r="G91" s="243">
        <v>7673.1</v>
      </c>
      <c r="I91" s="202">
        <f t="shared" si="2"/>
        <v>67760.850000000006</v>
      </c>
    </row>
    <row r="92" spans="1:9" x14ac:dyDescent="0.45">
      <c r="A92">
        <f t="shared" si="3"/>
        <v>86</v>
      </c>
      <c r="B92" s="100" t="s">
        <v>162</v>
      </c>
      <c r="C92" t="s">
        <v>138</v>
      </c>
      <c r="F92" s="26">
        <v>600</v>
      </c>
      <c r="I92" s="202">
        <f t="shared" si="2"/>
        <v>68360.850000000006</v>
      </c>
    </row>
    <row r="93" spans="1:9" x14ac:dyDescent="0.45">
      <c r="A93">
        <f t="shared" si="3"/>
        <v>87</v>
      </c>
      <c r="B93" s="100" t="s">
        <v>162</v>
      </c>
      <c r="C93" t="s">
        <v>179</v>
      </c>
      <c r="F93" s="6"/>
      <c r="G93" s="238">
        <v>177</v>
      </c>
      <c r="I93" s="202">
        <f t="shared" si="2"/>
        <v>68183.850000000006</v>
      </c>
    </row>
    <row r="94" spans="1:9" x14ac:dyDescent="0.45">
      <c r="A94">
        <f t="shared" si="3"/>
        <v>88</v>
      </c>
      <c r="B94" s="100" t="s">
        <v>162</v>
      </c>
      <c r="C94" t="s">
        <v>165</v>
      </c>
      <c r="F94" s="6"/>
      <c r="G94" s="237">
        <v>565</v>
      </c>
      <c r="I94" s="202">
        <f t="shared" si="2"/>
        <v>67618.850000000006</v>
      </c>
    </row>
    <row r="95" spans="1:9" x14ac:dyDescent="0.45">
      <c r="A95">
        <f t="shared" si="3"/>
        <v>89</v>
      </c>
      <c r="B95" s="100" t="s">
        <v>162</v>
      </c>
      <c r="C95" s="72" t="s">
        <v>180</v>
      </c>
      <c r="D95" s="58"/>
      <c r="E95" s="58"/>
      <c r="F95" s="58"/>
      <c r="G95" s="244">
        <v>1946.65</v>
      </c>
      <c r="H95" s="83">
        <v>4.3</v>
      </c>
      <c r="I95" s="202">
        <f t="shared" si="2"/>
        <v>65667.900000000009</v>
      </c>
    </row>
    <row r="96" spans="1:9" x14ac:dyDescent="0.45">
      <c r="A96">
        <f t="shared" si="3"/>
        <v>90</v>
      </c>
      <c r="B96" s="100" t="s">
        <v>162</v>
      </c>
      <c r="C96" s="72" t="s">
        <v>181</v>
      </c>
      <c r="D96" s="58"/>
      <c r="E96" s="58"/>
      <c r="F96" s="58"/>
      <c r="G96" s="244">
        <v>500</v>
      </c>
      <c r="I96" s="202">
        <f t="shared" si="2"/>
        <v>65167.900000000009</v>
      </c>
    </row>
    <row r="97" spans="1:9" x14ac:dyDescent="0.45">
      <c r="A97">
        <f t="shared" si="3"/>
        <v>91</v>
      </c>
      <c r="B97" s="100" t="s">
        <v>162</v>
      </c>
      <c r="C97" t="s">
        <v>153</v>
      </c>
      <c r="F97" s="6"/>
      <c r="H97" s="8">
        <v>1.45</v>
      </c>
      <c r="I97" s="202">
        <f t="shared" si="2"/>
        <v>65166.450000000012</v>
      </c>
    </row>
    <row r="98" spans="1:9" x14ac:dyDescent="0.45">
      <c r="A98">
        <f t="shared" si="3"/>
        <v>92</v>
      </c>
      <c r="B98" s="100" t="s">
        <v>162</v>
      </c>
      <c r="C98" t="s">
        <v>138</v>
      </c>
      <c r="F98" s="26">
        <v>500</v>
      </c>
      <c r="I98" s="202">
        <f t="shared" si="2"/>
        <v>65666.450000000012</v>
      </c>
    </row>
    <row r="99" spans="1:9" x14ac:dyDescent="0.45">
      <c r="A99">
        <f t="shared" si="3"/>
        <v>93</v>
      </c>
      <c r="B99" s="100" t="s">
        <v>162</v>
      </c>
      <c r="C99" t="s">
        <v>144</v>
      </c>
      <c r="F99" s="26">
        <v>442.96</v>
      </c>
      <c r="I99" s="202">
        <f t="shared" si="2"/>
        <v>66109.410000000018</v>
      </c>
    </row>
    <row r="100" spans="1:9" x14ac:dyDescent="0.45">
      <c r="A100">
        <f t="shared" si="3"/>
        <v>94</v>
      </c>
      <c r="B100" s="100" t="s">
        <v>162</v>
      </c>
      <c r="C100" t="s">
        <v>138</v>
      </c>
      <c r="F100" s="26">
        <v>375.89</v>
      </c>
      <c r="I100" s="202">
        <f t="shared" si="2"/>
        <v>66485.300000000017</v>
      </c>
    </row>
    <row r="101" spans="1:9" x14ac:dyDescent="0.45">
      <c r="A101">
        <f t="shared" si="3"/>
        <v>95</v>
      </c>
      <c r="B101" s="100" t="s">
        <v>182</v>
      </c>
      <c r="C101" t="s">
        <v>142</v>
      </c>
      <c r="F101" s="6"/>
      <c r="G101" s="238">
        <v>130</v>
      </c>
      <c r="I101" s="202">
        <f t="shared" si="2"/>
        <v>66355.300000000017</v>
      </c>
    </row>
    <row r="102" spans="1:9" x14ac:dyDescent="0.45">
      <c r="A102">
        <f t="shared" si="3"/>
        <v>96</v>
      </c>
      <c r="B102" s="100" t="s">
        <v>182</v>
      </c>
      <c r="C102" t="s">
        <v>136</v>
      </c>
      <c r="F102" s="26">
        <v>386.29</v>
      </c>
      <c r="I102" s="202">
        <f t="shared" si="2"/>
        <v>66741.590000000011</v>
      </c>
    </row>
    <row r="103" spans="1:9" x14ac:dyDescent="0.45">
      <c r="A103">
        <f t="shared" si="3"/>
        <v>97</v>
      </c>
      <c r="B103" s="100" t="s">
        <v>182</v>
      </c>
      <c r="C103" t="s">
        <v>143</v>
      </c>
      <c r="F103" s="26">
        <v>393.26</v>
      </c>
      <c r="I103" s="202">
        <f t="shared" si="2"/>
        <v>67134.850000000006</v>
      </c>
    </row>
    <row r="104" spans="1:9" x14ac:dyDescent="0.45">
      <c r="A104">
        <f t="shared" si="3"/>
        <v>98</v>
      </c>
      <c r="B104" s="100" t="s">
        <v>182</v>
      </c>
      <c r="C104" t="s">
        <v>136</v>
      </c>
      <c r="F104" s="26">
        <v>401.36</v>
      </c>
      <c r="I104" s="202">
        <f t="shared" si="2"/>
        <v>67536.210000000006</v>
      </c>
    </row>
    <row r="105" spans="1:9" x14ac:dyDescent="0.45">
      <c r="A105">
        <f t="shared" si="3"/>
        <v>99</v>
      </c>
      <c r="B105" s="100" t="s">
        <v>182</v>
      </c>
      <c r="C105" t="s">
        <v>138</v>
      </c>
      <c r="F105" s="26">
        <v>450</v>
      </c>
      <c r="I105" s="202">
        <f t="shared" si="2"/>
        <v>67986.210000000006</v>
      </c>
    </row>
    <row r="106" spans="1:9" x14ac:dyDescent="0.45">
      <c r="A106">
        <f t="shared" si="3"/>
        <v>100</v>
      </c>
      <c r="B106" s="100" t="s">
        <v>185</v>
      </c>
      <c r="C106" t="s">
        <v>187</v>
      </c>
      <c r="F106" s="6"/>
      <c r="G106" s="237">
        <v>688.54</v>
      </c>
      <c r="I106" s="202">
        <f>I105+F106-G106-H106</f>
        <v>67297.670000000013</v>
      </c>
    </row>
    <row r="107" spans="1:9" x14ac:dyDescent="0.45">
      <c r="A107">
        <f t="shared" si="3"/>
        <v>101</v>
      </c>
      <c r="B107" s="100" t="s">
        <v>185</v>
      </c>
      <c r="C107" t="s">
        <v>187</v>
      </c>
      <c r="F107" s="6"/>
      <c r="G107" s="237">
        <v>168.44</v>
      </c>
      <c r="I107" s="202">
        <f t="shared" si="2"/>
        <v>67129.23000000001</v>
      </c>
    </row>
    <row r="108" spans="1:9" x14ac:dyDescent="0.45">
      <c r="A108">
        <f t="shared" si="3"/>
        <v>102</v>
      </c>
      <c r="B108" s="100" t="s">
        <v>185</v>
      </c>
      <c r="C108" t="s">
        <v>136</v>
      </c>
      <c r="F108" s="26">
        <v>340</v>
      </c>
      <c r="I108" s="202">
        <f t="shared" si="2"/>
        <v>67469.23000000001</v>
      </c>
    </row>
    <row r="109" spans="1:9" x14ac:dyDescent="0.45">
      <c r="A109">
        <f t="shared" si="3"/>
        <v>103</v>
      </c>
      <c r="B109" s="100" t="s">
        <v>185</v>
      </c>
      <c r="C109" t="s">
        <v>136</v>
      </c>
      <c r="F109" s="26">
        <v>346</v>
      </c>
      <c r="I109" s="202">
        <f t="shared" si="2"/>
        <v>67815.23000000001</v>
      </c>
    </row>
    <row r="110" spans="1:9" x14ac:dyDescent="0.45">
      <c r="A110">
        <f t="shared" si="3"/>
        <v>104</v>
      </c>
      <c r="B110" s="100" t="s">
        <v>185</v>
      </c>
      <c r="C110" t="s">
        <v>143</v>
      </c>
      <c r="F110" s="26">
        <v>374.2</v>
      </c>
      <c r="I110" s="202">
        <f t="shared" si="2"/>
        <v>68189.430000000008</v>
      </c>
    </row>
    <row r="111" spans="1:9" x14ac:dyDescent="0.45">
      <c r="A111">
        <f t="shared" si="3"/>
        <v>105</v>
      </c>
      <c r="B111" s="100" t="s">
        <v>185</v>
      </c>
      <c r="C111" t="s">
        <v>143</v>
      </c>
      <c r="F111" s="26">
        <v>380</v>
      </c>
      <c r="I111" s="202">
        <f t="shared" si="2"/>
        <v>68569.430000000008</v>
      </c>
    </row>
    <row r="112" spans="1:9" x14ac:dyDescent="0.45">
      <c r="A112">
        <f t="shared" si="3"/>
        <v>106</v>
      </c>
      <c r="B112" s="100" t="s">
        <v>185</v>
      </c>
      <c r="C112" t="s">
        <v>143</v>
      </c>
      <c r="F112" s="26">
        <v>380.09</v>
      </c>
      <c r="I112" s="202">
        <f t="shared" si="2"/>
        <v>68949.52</v>
      </c>
    </row>
    <row r="113" spans="1:9" x14ac:dyDescent="0.45">
      <c r="A113">
        <f t="shared" si="3"/>
        <v>107</v>
      </c>
      <c r="B113" s="100" t="s">
        <v>185</v>
      </c>
      <c r="C113" t="s">
        <v>138</v>
      </c>
      <c r="F113" s="26">
        <v>438.96</v>
      </c>
      <c r="I113" s="202">
        <f t="shared" si="2"/>
        <v>69388.48000000001</v>
      </c>
    </row>
    <row r="114" spans="1:9" x14ac:dyDescent="0.45">
      <c r="A114">
        <f t="shared" si="3"/>
        <v>108</v>
      </c>
      <c r="B114" s="100" t="s">
        <v>186</v>
      </c>
      <c r="C114" t="s">
        <v>136</v>
      </c>
      <c r="F114" s="26">
        <v>500</v>
      </c>
      <c r="I114" s="202">
        <f t="shared" si="2"/>
        <v>69888.48000000001</v>
      </c>
    </row>
    <row r="115" spans="1:9" x14ac:dyDescent="0.45">
      <c r="A115">
        <f t="shared" si="3"/>
        <v>109</v>
      </c>
      <c r="B115" s="100" t="s">
        <v>186</v>
      </c>
      <c r="C115" t="s">
        <v>138</v>
      </c>
      <c r="F115" s="26">
        <v>487.29</v>
      </c>
      <c r="I115" s="202">
        <f t="shared" si="2"/>
        <v>70375.77</v>
      </c>
    </row>
    <row r="116" spans="1:9" x14ac:dyDescent="0.45">
      <c r="A116">
        <f t="shared" si="3"/>
        <v>110</v>
      </c>
      <c r="B116" s="100" t="s">
        <v>186</v>
      </c>
      <c r="C116" t="s">
        <v>136</v>
      </c>
      <c r="F116" s="26">
        <v>432</v>
      </c>
      <c r="I116" s="202">
        <f t="shared" si="2"/>
        <v>70807.77</v>
      </c>
    </row>
    <row r="117" spans="1:9" x14ac:dyDescent="0.45">
      <c r="A117">
        <f t="shared" si="3"/>
        <v>111</v>
      </c>
      <c r="B117" s="100" t="s">
        <v>186</v>
      </c>
      <c r="C117" t="s">
        <v>136</v>
      </c>
      <c r="F117" s="26">
        <v>400</v>
      </c>
      <c r="I117" s="202">
        <f t="shared" si="2"/>
        <v>71207.77</v>
      </c>
    </row>
    <row r="118" spans="1:9" x14ac:dyDescent="0.45">
      <c r="A118">
        <f t="shared" si="3"/>
        <v>112</v>
      </c>
      <c r="B118" s="100" t="s">
        <v>186</v>
      </c>
      <c r="C118" t="s">
        <v>136</v>
      </c>
      <c r="F118" s="26">
        <v>397.87</v>
      </c>
      <c r="I118" s="202">
        <f t="shared" si="2"/>
        <v>71605.64</v>
      </c>
    </row>
    <row r="119" spans="1:9" x14ac:dyDescent="0.45">
      <c r="A119">
        <f t="shared" si="3"/>
        <v>113</v>
      </c>
      <c r="B119" s="100" t="s">
        <v>186</v>
      </c>
      <c r="C119" t="s">
        <v>143</v>
      </c>
      <c r="F119" s="26">
        <v>391.49</v>
      </c>
      <c r="I119" s="202">
        <f t="shared" si="2"/>
        <v>71997.13</v>
      </c>
    </row>
    <row r="120" spans="1:9" x14ac:dyDescent="0.45">
      <c r="A120">
        <f t="shared" si="3"/>
        <v>114</v>
      </c>
      <c r="B120" s="100" t="s">
        <v>186</v>
      </c>
      <c r="C120" t="s">
        <v>193</v>
      </c>
      <c r="F120" s="26">
        <v>369.7</v>
      </c>
      <c r="I120" s="202">
        <f t="shared" si="2"/>
        <v>72366.83</v>
      </c>
    </row>
    <row r="121" spans="1:9" x14ac:dyDescent="0.45">
      <c r="A121">
        <f t="shared" si="3"/>
        <v>115</v>
      </c>
      <c r="B121" s="100" t="s">
        <v>186</v>
      </c>
      <c r="C121" t="s">
        <v>143</v>
      </c>
      <c r="F121" s="26">
        <v>363.44</v>
      </c>
      <c r="I121" s="202">
        <f t="shared" si="2"/>
        <v>72730.27</v>
      </c>
    </row>
    <row r="122" spans="1:9" x14ac:dyDescent="0.45">
      <c r="A122">
        <f t="shared" si="3"/>
        <v>116</v>
      </c>
      <c r="B122" s="100" t="s">
        <v>186</v>
      </c>
      <c r="C122" t="s">
        <v>138</v>
      </c>
      <c r="F122" s="26">
        <v>360</v>
      </c>
      <c r="I122" s="202">
        <f t="shared" si="2"/>
        <v>73090.27</v>
      </c>
    </row>
    <row r="123" spans="1:9" x14ac:dyDescent="0.45">
      <c r="A123">
        <f t="shared" si="3"/>
        <v>117</v>
      </c>
      <c r="B123" s="100" t="s">
        <v>186</v>
      </c>
      <c r="C123" t="s">
        <v>138</v>
      </c>
      <c r="F123" s="26">
        <v>353.58</v>
      </c>
      <c r="I123" s="202">
        <f t="shared" si="2"/>
        <v>73443.850000000006</v>
      </c>
    </row>
    <row r="124" spans="1:9" x14ac:dyDescent="0.45">
      <c r="A124">
        <f t="shared" si="3"/>
        <v>118</v>
      </c>
      <c r="B124" s="100" t="s">
        <v>186</v>
      </c>
      <c r="C124" t="s">
        <v>138</v>
      </c>
      <c r="F124" s="26">
        <v>348.76</v>
      </c>
      <c r="I124" s="202">
        <f t="shared" si="2"/>
        <v>73792.61</v>
      </c>
    </row>
    <row r="125" spans="1:9" x14ac:dyDescent="0.45">
      <c r="A125">
        <f t="shared" si="3"/>
        <v>119</v>
      </c>
      <c r="B125" s="100" t="s">
        <v>186</v>
      </c>
      <c r="C125" t="s">
        <v>136</v>
      </c>
      <c r="F125" s="26">
        <v>346.35</v>
      </c>
      <c r="I125" s="202">
        <f t="shared" si="2"/>
        <v>74138.960000000006</v>
      </c>
    </row>
    <row r="126" spans="1:9" x14ac:dyDescent="0.45">
      <c r="A126">
        <f t="shared" si="3"/>
        <v>120</v>
      </c>
      <c r="B126" s="100" t="s">
        <v>186</v>
      </c>
      <c r="C126" t="s">
        <v>190</v>
      </c>
      <c r="F126" s="26">
        <v>330.66</v>
      </c>
      <c r="I126" s="202">
        <f t="shared" si="2"/>
        <v>74469.62000000001</v>
      </c>
    </row>
    <row r="127" spans="1:9" x14ac:dyDescent="0.45">
      <c r="A127">
        <f t="shared" si="3"/>
        <v>121</v>
      </c>
      <c r="B127" s="100" t="s">
        <v>186</v>
      </c>
      <c r="C127" t="s">
        <v>138</v>
      </c>
      <c r="F127" s="26">
        <v>300</v>
      </c>
      <c r="I127" s="202">
        <f t="shared" si="2"/>
        <v>74769.62000000001</v>
      </c>
    </row>
    <row r="128" spans="1:9" x14ac:dyDescent="0.45">
      <c r="A128">
        <f t="shared" si="3"/>
        <v>122</v>
      </c>
      <c r="B128" s="100" t="s">
        <v>186</v>
      </c>
      <c r="C128" t="s">
        <v>136</v>
      </c>
      <c r="F128" s="26">
        <v>2.2000000000000002</v>
      </c>
      <c r="I128" s="202">
        <f t="shared" si="2"/>
        <v>74771.820000000007</v>
      </c>
    </row>
    <row r="129" spans="1:9" x14ac:dyDescent="0.45">
      <c r="A129">
        <f t="shared" si="3"/>
        <v>123</v>
      </c>
      <c r="B129" s="100" t="s">
        <v>191</v>
      </c>
      <c r="C129" t="s">
        <v>192</v>
      </c>
      <c r="F129" s="6"/>
      <c r="G129" s="237">
        <v>126</v>
      </c>
      <c r="I129" s="202">
        <f t="shared" si="2"/>
        <v>74645.820000000007</v>
      </c>
    </row>
    <row r="130" spans="1:9" x14ac:dyDescent="0.45">
      <c r="A130">
        <f t="shared" si="3"/>
        <v>124</v>
      </c>
      <c r="B130" s="100" t="s">
        <v>191</v>
      </c>
      <c r="C130" t="s">
        <v>136</v>
      </c>
      <c r="F130" s="26">
        <v>473.84</v>
      </c>
      <c r="I130" s="202">
        <f t="shared" si="2"/>
        <v>75119.66</v>
      </c>
    </row>
    <row r="131" spans="1:9" x14ac:dyDescent="0.45">
      <c r="A131">
        <f t="shared" si="3"/>
        <v>125</v>
      </c>
      <c r="B131" s="100" t="s">
        <v>191</v>
      </c>
      <c r="C131" t="s">
        <v>138</v>
      </c>
      <c r="F131" s="26">
        <v>388.22</v>
      </c>
      <c r="I131" s="202">
        <f t="shared" si="2"/>
        <v>75507.88</v>
      </c>
    </row>
    <row r="132" spans="1:9" x14ac:dyDescent="0.45">
      <c r="A132">
        <f t="shared" si="3"/>
        <v>126</v>
      </c>
      <c r="B132" s="100" t="s">
        <v>194</v>
      </c>
      <c r="C132" t="s">
        <v>138</v>
      </c>
      <c r="F132" s="26">
        <v>362.78</v>
      </c>
      <c r="I132" s="202">
        <f t="shared" si="2"/>
        <v>75870.66</v>
      </c>
    </row>
    <row r="133" spans="1:9" x14ac:dyDescent="0.45">
      <c r="A133">
        <f t="shared" si="3"/>
        <v>127</v>
      </c>
      <c r="B133" s="100" t="s">
        <v>195</v>
      </c>
      <c r="C133" t="s">
        <v>136</v>
      </c>
      <c r="F133" s="26">
        <v>343.12</v>
      </c>
      <c r="I133" s="202">
        <f t="shared" si="2"/>
        <v>76213.78</v>
      </c>
    </row>
    <row r="134" spans="1:9" x14ac:dyDescent="0.45">
      <c r="A134">
        <f t="shared" si="3"/>
        <v>128</v>
      </c>
      <c r="B134" s="100" t="s">
        <v>196</v>
      </c>
      <c r="C134" t="s">
        <v>138</v>
      </c>
      <c r="F134" s="26">
        <v>336</v>
      </c>
      <c r="I134" s="202">
        <f t="shared" si="2"/>
        <v>76549.78</v>
      </c>
    </row>
    <row r="135" spans="1:9" x14ac:dyDescent="0.45">
      <c r="A135">
        <f t="shared" si="3"/>
        <v>129</v>
      </c>
      <c r="B135" s="100" t="s">
        <v>196</v>
      </c>
      <c r="C135" t="s">
        <v>138</v>
      </c>
      <c r="F135" s="26">
        <v>348.64</v>
      </c>
      <c r="I135" s="202">
        <f t="shared" si="2"/>
        <v>76898.42</v>
      </c>
    </row>
    <row r="136" spans="1:9" x14ac:dyDescent="0.45">
      <c r="A136">
        <f t="shared" ref="A136:A199" si="4">ROW()-6</f>
        <v>130</v>
      </c>
      <c r="B136" s="100" t="s">
        <v>196</v>
      </c>
      <c r="C136" t="s">
        <v>136</v>
      </c>
      <c r="F136" s="26">
        <v>353.38</v>
      </c>
      <c r="I136" s="202">
        <f t="shared" si="2"/>
        <v>77251.8</v>
      </c>
    </row>
    <row r="137" spans="1:9" x14ac:dyDescent="0.45">
      <c r="A137">
        <f t="shared" si="4"/>
        <v>131</v>
      </c>
      <c r="B137" s="100" t="s">
        <v>196</v>
      </c>
      <c r="C137" t="s">
        <v>150</v>
      </c>
      <c r="F137" s="26">
        <v>377.57</v>
      </c>
      <c r="I137" s="202">
        <f t="shared" si="2"/>
        <v>77629.37000000001</v>
      </c>
    </row>
    <row r="138" spans="1:9" x14ac:dyDescent="0.45">
      <c r="A138">
        <f t="shared" si="4"/>
        <v>132</v>
      </c>
      <c r="B138" s="100" t="s">
        <v>196</v>
      </c>
      <c r="C138" t="s">
        <v>143</v>
      </c>
      <c r="F138" s="26">
        <v>378.66</v>
      </c>
      <c r="I138" s="202">
        <f t="shared" si="2"/>
        <v>78008.030000000013</v>
      </c>
    </row>
    <row r="139" spans="1:9" x14ac:dyDescent="0.45">
      <c r="A139">
        <f t="shared" si="4"/>
        <v>133</v>
      </c>
      <c r="B139" s="100" t="s">
        <v>196</v>
      </c>
      <c r="C139" t="s">
        <v>150</v>
      </c>
      <c r="F139" s="26">
        <v>382.35</v>
      </c>
      <c r="I139" s="202">
        <f t="shared" ref="I139:I202" si="5">I138+F139-G139-H139</f>
        <v>78390.380000000019</v>
      </c>
    </row>
    <row r="140" spans="1:9" x14ac:dyDescent="0.45">
      <c r="A140">
        <f t="shared" si="4"/>
        <v>134</v>
      </c>
      <c r="B140" s="100" t="s">
        <v>196</v>
      </c>
      <c r="C140" t="s">
        <v>150</v>
      </c>
      <c r="F140" s="26">
        <v>384.54</v>
      </c>
      <c r="I140" s="202">
        <f t="shared" si="5"/>
        <v>78774.920000000013</v>
      </c>
    </row>
    <row r="141" spans="1:9" x14ac:dyDescent="0.45">
      <c r="A141">
        <f t="shared" si="4"/>
        <v>135</v>
      </c>
      <c r="B141" s="158" t="s">
        <v>196</v>
      </c>
      <c r="C141" t="s">
        <v>138</v>
      </c>
      <c r="F141" s="26">
        <v>385.61</v>
      </c>
      <c r="I141" s="202">
        <f t="shared" si="5"/>
        <v>79160.530000000013</v>
      </c>
    </row>
    <row r="142" spans="1:9" x14ac:dyDescent="0.45">
      <c r="A142">
        <f t="shared" si="4"/>
        <v>136</v>
      </c>
      <c r="B142" s="158" t="s">
        <v>196</v>
      </c>
      <c r="C142" t="s">
        <v>138</v>
      </c>
      <c r="F142" s="26">
        <v>390.83</v>
      </c>
      <c r="I142" s="202">
        <f t="shared" si="5"/>
        <v>79551.360000000015</v>
      </c>
    </row>
    <row r="143" spans="1:9" x14ac:dyDescent="0.45">
      <c r="A143">
        <f t="shared" si="4"/>
        <v>137</v>
      </c>
      <c r="B143" s="158" t="s">
        <v>196</v>
      </c>
      <c r="C143" t="s">
        <v>136</v>
      </c>
      <c r="F143" s="26">
        <v>405.05</v>
      </c>
      <c r="I143" s="202">
        <f t="shared" si="5"/>
        <v>79956.410000000018</v>
      </c>
    </row>
    <row r="144" spans="1:9" x14ac:dyDescent="0.45">
      <c r="A144">
        <f t="shared" si="4"/>
        <v>138</v>
      </c>
      <c r="B144" s="158" t="s">
        <v>196</v>
      </c>
      <c r="C144" t="s">
        <v>138</v>
      </c>
      <c r="F144" s="26">
        <v>446.77</v>
      </c>
      <c r="I144" s="202">
        <f t="shared" si="5"/>
        <v>80403.180000000022</v>
      </c>
    </row>
    <row r="145" spans="1:9" x14ac:dyDescent="0.45">
      <c r="A145">
        <f t="shared" si="4"/>
        <v>139</v>
      </c>
      <c r="B145" s="100" t="s">
        <v>198</v>
      </c>
      <c r="C145" t="s">
        <v>138</v>
      </c>
      <c r="F145" s="26">
        <v>313.02999999999997</v>
      </c>
      <c r="I145" s="202">
        <f t="shared" si="5"/>
        <v>80716.210000000021</v>
      </c>
    </row>
    <row r="146" spans="1:9" x14ac:dyDescent="0.45">
      <c r="A146">
        <f t="shared" si="4"/>
        <v>140</v>
      </c>
      <c r="B146" s="100" t="s">
        <v>198</v>
      </c>
      <c r="C146" t="s">
        <v>138</v>
      </c>
      <c r="F146" s="26">
        <v>350</v>
      </c>
      <c r="I146" s="202">
        <f t="shared" si="5"/>
        <v>81066.210000000021</v>
      </c>
    </row>
    <row r="147" spans="1:9" x14ac:dyDescent="0.45">
      <c r="A147">
        <f t="shared" si="4"/>
        <v>141</v>
      </c>
      <c r="B147" s="100" t="s">
        <v>198</v>
      </c>
      <c r="C147" t="s">
        <v>138</v>
      </c>
      <c r="F147" s="26">
        <v>350</v>
      </c>
      <c r="I147" s="202">
        <f t="shared" si="5"/>
        <v>81416.210000000021</v>
      </c>
    </row>
    <row r="148" spans="1:9" x14ac:dyDescent="0.45">
      <c r="A148">
        <f t="shared" si="4"/>
        <v>142</v>
      </c>
      <c r="B148" s="100" t="s">
        <v>198</v>
      </c>
      <c r="C148" t="s">
        <v>138</v>
      </c>
      <c r="F148" s="26">
        <v>360.19</v>
      </c>
      <c r="I148" s="202">
        <f t="shared" si="5"/>
        <v>81776.400000000023</v>
      </c>
    </row>
    <row r="149" spans="1:9" x14ac:dyDescent="0.45">
      <c r="A149">
        <f t="shared" si="4"/>
        <v>143</v>
      </c>
      <c r="B149" s="100" t="s">
        <v>198</v>
      </c>
      <c r="C149" t="s">
        <v>138</v>
      </c>
      <c r="F149" s="26">
        <v>371</v>
      </c>
      <c r="I149" s="202">
        <f t="shared" si="5"/>
        <v>82147.400000000023</v>
      </c>
    </row>
    <row r="150" spans="1:9" x14ac:dyDescent="0.45">
      <c r="A150">
        <f t="shared" si="4"/>
        <v>144</v>
      </c>
      <c r="B150" s="100" t="s">
        <v>198</v>
      </c>
      <c r="C150" t="s">
        <v>136</v>
      </c>
      <c r="F150" s="26">
        <v>410.67</v>
      </c>
      <c r="I150" s="202">
        <f t="shared" si="5"/>
        <v>82558.070000000022</v>
      </c>
    </row>
    <row r="151" spans="1:9" x14ac:dyDescent="0.45">
      <c r="A151">
        <f t="shared" si="4"/>
        <v>145</v>
      </c>
      <c r="B151" s="100" t="s">
        <v>198</v>
      </c>
      <c r="C151" t="s">
        <v>153</v>
      </c>
      <c r="F151" s="6"/>
      <c r="H151" s="8">
        <v>0.1</v>
      </c>
      <c r="I151" s="202">
        <f t="shared" si="5"/>
        <v>82557.970000000016</v>
      </c>
    </row>
    <row r="152" spans="1:9" x14ac:dyDescent="0.45">
      <c r="A152">
        <f t="shared" si="4"/>
        <v>146</v>
      </c>
      <c r="B152" s="100" t="s">
        <v>198</v>
      </c>
      <c r="C152" t="s">
        <v>199</v>
      </c>
      <c r="F152" s="6"/>
      <c r="G152" s="237">
        <v>2102</v>
      </c>
      <c r="I152" s="202">
        <f t="shared" si="5"/>
        <v>80455.970000000016</v>
      </c>
    </row>
    <row r="153" spans="1:9" x14ac:dyDescent="0.45">
      <c r="A153">
        <f t="shared" si="4"/>
        <v>147</v>
      </c>
      <c r="B153" s="100" t="s">
        <v>197</v>
      </c>
      <c r="C153" t="s">
        <v>138</v>
      </c>
      <c r="F153" s="26">
        <v>830</v>
      </c>
      <c r="I153" s="202">
        <f t="shared" si="5"/>
        <v>81285.970000000016</v>
      </c>
    </row>
    <row r="154" spans="1:9" x14ac:dyDescent="0.45">
      <c r="A154">
        <f t="shared" si="4"/>
        <v>148</v>
      </c>
      <c r="B154" s="100" t="s">
        <v>197</v>
      </c>
      <c r="C154" t="s">
        <v>143</v>
      </c>
      <c r="F154" s="26">
        <v>502.78</v>
      </c>
      <c r="I154" s="202">
        <f t="shared" si="5"/>
        <v>81788.750000000015</v>
      </c>
    </row>
    <row r="155" spans="1:9" x14ac:dyDescent="0.45">
      <c r="A155">
        <f t="shared" si="4"/>
        <v>149</v>
      </c>
      <c r="B155" s="100" t="s">
        <v>197</v>
      </c>
      <c r="C155" t="s">
        <v>144</v>
      </c>
      <c r="F155" s="26">
        <v>435.02</v>
      </c>
      <c r="I155" s="202">
        <f t="shared" si="5"/>
        <v>82223.770000000019</v>
      </c>
    </row>
    <row r="156" spans="1:9" x14ac:dyDescent="0.45">
      <c r="A156">
        <f t="shared" si="4"/>
        <v>150</v>
      </c>
      <c r="B156" s="100" t="s">
        <v>197</v>
      </c>
      <c r="C156" t="s">
        <v>136</v>
      </c>
      <c r="F156" s="26">
        <v>407.94</v>
      </c>
      <c r="I156" s="202">
        <f t="shared" si="5"/>
        <v>82631.710000000021</v>
      </c>
    </row>
    <row r="157" spans="1:9" x14ac:dyDescent="0.45">
      <c r="A157">
        <f t="shared" si="4"/>
        <v>151</v>
      </c>
      <c r="B157" s="100" t="s">
        <v>197</v>
      </c>
      <c r="C157" t="s">
        <v>147</v>
      </c>
      <c r="F157" s="26">
        <v>400</v>
      </c>
      <c r="I157" s="202">
        <f t="shared" si="5"/>
        <v>83031.710000000021</v>
      </c>
    </row>
    <row r="158" spans="1:9" x14ac:dyDescent="0.45">
      <c r="A158">
        <f t="shared" si="4"/>
        <v>152</v>
      </c>
      <c r="B158" s="100" t="s">
        <v>197</v>
      </c>
      <c r="C158" t="s">
        <v>150</v>
      </c>
      <c r="F158" s="26">
        <v>375</v>
      </c>
      <c r="I158" s="202">
        <f t="shared" si="5"/>
        <v>83406.710000000021</v>
      </c>
    </row>
    <row r="159" spans="1:9" x14ac:dyDescent="0.45">
      <c r="A159">
        <f t="shared" si="4"/>
        <v>153</v>
      </c>
      <c r="B159" s="100" t="s">
        <v>197</v>
      </c>
      <c r="C159" t="s">
        <v>143</v>
      </c>
      <c r="F159" s="26">
        <v>361.58</v>
      </c>
      <c r="I159" s="202">
        <f t="shared" si="5"/>
        <v>83768.290000000023</v>
      </c>
    </row>
    <row r="160" spans="1:9" x14ac:dyDescent="0.45">
      <c r="A160">
        <f t="shared" si="4"/>
        <v>154</v>
      </c>
      <c r="B160" s="100" t="s">
        <v>197</v>
      </c>
      <c r="C160" t="s">
        <v>138</v>
      </c>
      <c r="F160" s="26">
        <v>358.24</v>
      </c>
      <c r="I160" s="202">
        <f t="shared" si="5"/>
        <v>84126.530000000028</v>
      </c>
    </row>
    <row r="161" spans="1:9" x14ac:dyDescent="0.45">
      <c r="A161">
        <f t="shared" si="4"/>
        <v>155</v>
      </c>
      <c r="B161" s="100" t="s">
        <v>197</v>
      </c>
      <c r="C161" t="s">
        <v>136</v>
      </c>
      <c r="F161" s="26">
        <v>340</v>
      </c>
      <c r="I161" s="202">
        <f t="shared" si="5"/>
        <v>84466.530000000028</v>
      </c>
    </row>
    <row r="162" spans="1:9" x14ac:dyDescent="0.45">
      <c r="A162">
        <f t="shared" si="4"/>
        <v>156</v>
      </c>
      <c r="B162" s="100" t="s">
        <v>197</v>
      </c>
      <c r="C162" t="s">
        <v>150</v>
      </c>
      <c r="F162" s="26">
        <v>300</v>
      </c>
      <c r="I162" s="202">
        <f t="shared" si="5"/>
        <v>84766.530000000028</v>
      </c>
    </row>
    <row r="163" spans="1:9" x14ac:dyDescent="0.45">
      <c r="A163">
        <f t="shared" si="4"/>
        <v>157</v>
      </c>
      <c r="B163" s="100" t="s">
        <v>200</v>
      </c>
      <c r="C163" t="s">
        <v>201</v>
      </c>
      <c r="F163" s="6"/>
      <c r="G163" s="237">
        <v>541.76</v>
      </c>
      <c r="I163" s="202">
        <f t="shared" si="5"/>
        <v>84224.770000000033</v>
      </c>
    </row>
    <row r="164" spans="1:9" x14ac:dyDescent="0.45">
      <c r="A164">
        <f t="shared" si="4"/>
        <v>158</v>
      </c>
      <c r="B164" s="100" t="s">
        <v>200</v>
      </c>
      <c r="C164" t="s">
        <v>202</v>
      </c>
      <c r="F164" s="6"/>
      <c r="G164" s="237">
        <v>581.12</v>
      </c>
      <c r="I164" s="202">
        <f t="shared" si="5"/>
        <v>83643.650000000038</v>
      </c>
    </row>
    <row r="165" spans="1:9" x14ac:dyDescent="0.45">
      <c r="A165">
        <f t="shared" si="4"/>
        <v>159</v>
      </c>
      <c r="B165" s="100" t="s">
        <v>200</v>
      </c>
      <c r="C165" t="s">
        <v>203</v>
      </c>
      <c r="F165" s="6"/>
      <c r="G165" s="237">
        <v>325.72000000000003</v>
      </c>
      <c r="I165" s="202">
        <f t="shared" si="5"/>
        <v>83317.930000000037</v>
      </c>
    </row>
    <row r="166" spans="1:9" x14ac:dyDescent="0.45">
      <c r="A166">
        <f t="shared" si="4"/>
        <v>160</v>
      </c>
      <c r="B166" s="100" t="s">
        <v>200</v>
      </c>
      <c r="C166" t="s">
        <v>204</v>
      </c>
      <c r="F166" s="6"/>
      <c r="G166" s="237">
        <v>128.99</v>
      </c>
      <c r="I166" s="202">
        <f t="shared" si="5"/>
        <v>83188.940000000031</v>
      </c>
    </row>
    <row r="167" spans="1:9" x14ac:dyDescent="0.45">
      <c r="A167">
        <f t="shared" si="4"/>
        <v>161</v>
      </c>
      <c r="B167" s="100" t="s">
        <v>200</v>
      </c>
      <c r="C167" t="s">
        <v>136</v>
      </c>
      <c r="F167" s="26">
        <v>392.9</v>
      </c>
      <c r="I167" s="202">
        <f t="shared" si="5"/>
        <v>83581.840000000026</v>
      </c>
    </row>
    <row r="168" spans="1:9" x14ac:dyDescent="0.45">
      <c r="A168">
        <f t="shared" si="4"/>
        <v>162</v>
      </c>
      <c r="B168" s="100" t="s">
        <v>200</v>
      </c>
      <c r="C168" t="s">
        <v>136</v>
      </c>
      <c r="F168" s="26">
        <v>373.53</v>
      </c>
      <c r="I168" s="202">
        <f t="shared" si="5"/>
        <v>83955.370000000024</v>
      </c>
    </row>
    <row r="169" spans="1:9" x14ac:dyDescent="0.45">
      <c r="A169">
        <f t="shared" si="4"/>
        <v>163</v>
      </c>
      <c r="B169" s="100" t="s">
        <v>200</v>
      </c>
      <c r="C169" t="s">
        <v>205</v>
      </c>
      <c r="F169" s="6"/>
      <c r="G169" s="238">
        <v>240</v>
      </c>
      <c r="I169" s="202">
        <f t="shared" si="5"/>
        <v>83715.370000000024</v>
      </c>
    </row>
    <row r="170" spans="1:9" x14ac:dyDescent="0.45">
      <c r="A170">
        <f t="shared" si="4"/>
        <v>164</v>
      </c>
      <c r="B170" s="100" t="s">
        <v>200</v>
      </c>
      <c r="C170" t="s">
        <v>138</v>
      </c>
      <c r="F170" s="26">
        <v>340.09</v>
      </c>
      <c r="I170" s="202">
        <f t="shared" si="5"/>
        <v>84055.460000000021</v>
      </c>
    </row>
    <row r="171" spans="1:9" x14ac:dyDescent="0.45">
      <c r="A171">
        <f t="shared" si="4"/>
        <v>165</v>
      </c>
      <c r="B171" s="100" t="s">
        <v>200</v>
      </c>
      <c r="C171" t="s">
        <v>150</v>
      </c>
      <c r="F171" s="26">
        <v>414</v>
      </c>
      <c r="I171" s="202">
        <f t="shared" si="5"/>
        <v>84469.460000000021</v>
      </c>
    </row>
    <row r="172" spans="1:9" x14ac:dyDescent="0.45">
      <c r="A172">
        <f t="shared" si="4"/>
        <v>166</v>
      </c>
      <c r="B172" s="100" t="s">
        <v>200</v>
      </c>
      <c r="C172" t="s">
        <v>211</v>
      </c>
      <c r="F172" s="26">
        <v>367.88</v>
      </c>
      <c r="I172" s="202">
        <f t="shared" si="5"/>
        <v>84837.340000000026</v>
      </c>
    </row>
    <row r="173" spans="1:9" x14ac:dyDescent="0.45">
      <c r="A173">
        <f t="shared" si="4"/>
        <v>167</v>
      </c>
      <c r="B173" s="100" t="s">
        <v>200</v>
      </c>
      <c r="C173" t="s">
        <v>143</v>
      </c>
      <c r="F173" s="26">
        <v>429.73</v>
      </c>
      <c r="I173" s="202">
        <f t="shared" si="5"/>
        <v>85267.070000000022</v>
      </c>
    </row>
    <row r="174" spans="1:9" x14ac:dyDescent="0.45">
      <c r="A174">
        <f t="shared" si="4"/>
        <v>168</v>
      </c>
      <c r="B174" s="100" t="s">
        <v>206</v>
      </c>
      <c r="C174" t="s">
        <v>207</v>
      </c>
      <c r="F174" s="6"/>
      <c r="G174" s="238">
        <v>240</v>
      </c>
      <c r="I174" s="202">
        <f t="shared" si="5"/>
        <v>85027.070000000022</v>
      </c>
    </row>
    <row r="175" spans="1:9" x14ac:dyDescent="0.45">
      <c r="A175">
        <f t="shared" si="4"/>
        <v>169</v>
      </c>
      <c r="B175" s="100" t="s">
        <v>206</v>
      </c>
      <c r="C175" t="s">
        <v>138</v>
      </c>
      <c r="F175" s="26">
        <v>874.72</v>
      </c>
      <c r="I175" s="202">
        <f t="shared" si="5"/>
        <v>85901.790000000023</v>
      </c>
    </row>
    <row r="176" spans="1:9" x14ac:dyDescent="0.45">
      <c r="A176">
        <f t="shared" si="4"/>
        <v>170</v>
      </c>
      <c r="B176" s="100" t="s">
        <v>206</v>
      </c>
      <c r="C176" t="s">
        <v>136</v>
      </c>
      <c r="F176" s="26">
        <v>500</v>
      </c>
      <c r="I176" s="202">
        <f t="shared" si="5"/>
        <v>86401.790000000023</v>
      </c>
    </row>
    <row r="177" spans="1:9" x14ac:dyDescent="0.45">
      <c r="A177">
        <f t="shared" si="4"/>
        <v>171</v>
      </c>
      <c r="B177" s="100" t="s">
        <v>206</v>
      </c>
      <c r="C177" t="s">
        <v>210</v>
      </c>
      <c r="F177" s="26">
        <v>424</v>
      </c>
      <c r="I177" s="202">
        <f t="shared" si="5"/>
        <v>86825.790000000023</v>
      </c>
    </row>
    <row r="178" spans="1:9" x14ac:dyDescent="0.45">
      <c r="A178">
        <f t="shared" si="4"/>
        <v>172</v>
      </c>
      <c r="B178" s="100" t="s">
        <v>206</v>
      </c>
      <c r="C178" t="s">
        <v>150</v>
      </c>
      <c r="F178" s="26">
        <v>378.98</v>
      </c>
      <c r="I178" s="202">
        <f t="shared" si="5"/>
        <v>87204.770000000019</v>
      </c>
    </row>
    <row r="179" spans="1:9" x14ac:dyDescent="0.45">
      <c r="A179">
        <f t="shared" si="4"/>
        <v>173</v>
      </c>
      <c r="B179" s="100" t="s">
        <v>206</v>
      </c>
      <c r="C179" t="s">
        <v>136</v>
      </c>
      <c r="F179" s="26">
        <v>357</v>
      </c>
      <c r="I179" s="202">
        <f t="shared" si="5"/>
        <v>87561.770000000019</v>
      </c>
    </row>
    <row r="180" spans="1:9" x14ac:dyDescent="0.45">
      <c r="A180">
        <f t="shared" si="4"/>
        <v>174</v>
      </c>
      <c r="B180" s="100" t="s">
        <v>206</v>
      </c>
      <c r="C180" t="s">
        <v>136</v>
      </c>
      <c r="F180" s="26">
        <v>282.27</v>
      </c>
      <c r="I180" s="202">
        <f t="shared" si="5"/>
        <v>87844.040000000023</v>
      </c>
    </row>
    <row r="181" spans="1:9" x14ac:dyDescent="0.45">
      <c r="A181">
        <f t="shared" si="4"/>
        <v>175</v>
      </c>
      <c r="B181" s="100" t="s">
        <v>209</v>
      </c>
      <c r="C181" t="s">
        <v>136</v>
      </c>
      <c r="F181" s="26">
        <v>409.07</v>
      </c>
      <c r="I181" s="202">
        <f t="shared" si="5"/>
        <v>88253.11000000003</v>
      </c>
    </row>
    <row r="182" spans="1:9" x14ac:dyDescent="0.45">
      <c r="A182">
        <f t="shared" si="4"/>
        <v>176</v>
      </c>
      <c r="B182" s="100" t="s">
        <v>209</v>
      </c>
      <c r="C182" t="s">
        <v>136</v>
      </c>
      <c r="F182" s="26">
        <v>355.4</v>
      </c>
      <c r="I182" s="202">
        <f t="shared" si="5"/>
        <v>88608.510000000024</v>
      </c>
    </row>
    <row r="183" spans="1:9" x14ac:dyDescent="0.45">
      <c r="A183">
        <f t="shared" si="4"/>
        <v>177</v>
      </c>
      <c r="B183" s="100" t="s">
        <v>209</v>
      </c>
      <c r="C183" t="s">
        <v>138</v>
      </c>
      <c r="F183" s="26">
        <v>352</v>
      </c>
      <c r="I183" s="202">
        <f t="shared" si="5"/>
        <v>88960.510000000024</v>
      </c>
    </row>
    <row r="184" spans="1:9" x14ac:dyDescent="0.45">
      <c r="A184">
        <f t="shared" si="4"/>
        <v>178</v>
      </c>
      <c r="B184" s="100" t="s">
        <v>209</v>
      </c>
      <c r="C184" t="s">
        <v>136</v>
      </c>
      <c r="F184" s="26">
        <v>340</v>
      </c>
      <c r="I184" s="202">
        <f t="shared" si="5"/>
        <v>89300.510000000024</v>
      </c>
    </row>
    <row r="185" spans="1:9" x14ac:dyDescent="0.45">
      <c r="A185">
        <f t="shared" si="4"/>
        <v>179</v>
      </c>
      <c r="B185" s="100" t="s">
        <v>208</v>
      </c>
      <c r="C185" t="s">
        <v>153</v>
      </c>
      <c r="H185" s="8">
        <v>0.05</v>
      </c>
      <c r="I185" s="202">
        <f t="shared" si="5"/>
        <v>89300.460000000021</v>
      </c>
    </row>
    <row r="186" spans="1:9" x14ac:dyDescent="0.45">
      <c r="A186">
        <f t="shared" si="4"/>
        <v>180</v>
      </c>
      <c r="B186" s="100" t="s">
        <v>208</v>
      </c>
      <c r="C186" t="s">
        <v>212</v>
      </c>
      <c r="F186" s="6"/>
      <c r="G186" s="238">
        <v>210</v>
      </c>
      <c r="I186" s="202">
        <f t="shared" si="5"/>
        <v>89090.460000000021</v>
      </c>
    </row>
    <row r="187" spans="1:9" x14ac:dyDescent="0.45">
      <c r="A187">
        <f t="shared" si="4"/>
        <v>181</v>
      </c>
      <c r="B187" s="100" t="s">
        <v>208</v>
      </c>
      <c r="C187" t="s">
        <v>142</v>
      </c>
      <c r="F187" s="6"/>
      <c r="G187" s="237">
        <v>119.8</v>
      </c>
      <c r="I187" s="202">
        <f t="shared" si="5"/>
        <v>88970.660000000018</v>
      </c>
    </row>
    <row r="188" spans="1:9" x14ac:dyDescent="0.45">
      <c r="A188">
        <f t="shared" si="4"/>
        <v>182</v>
      </c>
      <c r="B188" s="100" t="s">
        <v>208</v>
      </c>
      <c r="C188" t="s">
        <v>144</v>
      </c>
      <c r="F188" s="26">
        <v>1315.07</v>
      </c>
      <c r="I188" s="202">
        <f t="shared" si="5"/>
        <v>90285.730000000025</v>
      </c>
    </row>
    <row r="189" spans="1:9" x14ac:dyDescent="0.45">
      <c r="A189">
        <f t="shared" si="4"/>
        <v>183</v>
      </c>
      <c r="B189" s="100" t="s">
        <v>208</v>
      </c>
      <c r="C189" t="s">
        <v>136</v>
      </c>
      <c r="F189" s="26">
        <v>500</v>
      </c>
      <c r="I189" s="202">
        <f t="shared" si="5"/>
        <v>90785.730000000025</v>
      </c>
    </row>
    <row r="190" spans="1:9" x14ac:dyDescent="0.45">
      <c r="A190">
        <f t="shared" si="4"/>
        <v>184</v>
      </c>
      <c r="B190" s="100" t="s">
        <v>208</v>
      </c>
      <c r="C190" t="s">
        <v>136</v>
      </c>
      <c r="F190" s="26">
        <v>500</v>
      </c>
      <c r="I190" s="202">
        <f t="shared" si="5"/>
        <v>91285.730000000025</v>
      </c>
    </row>
    <row r="191" spans="1:9" x14ac:dyDescent="0.45">
      <c r="A191">
        <f t="shared" si="4"/>
        <v>185</v>
      </c>
      <c r="B191" s="100" t="s">
        <v>208</v>
      </c>
      <c r="C191" t="s">
        <v>138</v>
      </c>
      <c r="F191" s="26">
        <v>470</v>
      </c>
      <c r="I191" s="202">
        <f t="shared" si="5"/>
        <v>91755.730000000025</v>
      </c>
    </row>
    <row r="192" spans="1:9" x14ac:dyDescent="0.45">
      <c r="A192">
        <f t="shared" si="4"/>
        <v>186</v>
      </c>
      <c r="B192" s="100" t="s">
        <v>208</v>
      </c>
      <c r="C192" t="s">
        <v>144</v>
      </c>
      <c r="F192" s="26">
        <v>441</v>
      </c>
      <c r="I192" s="202">
        <f t="shared" si="5"/>
        <v>92196.730000000025</v>
      </c>
    </row>
    <row r="193" spans="1:9" x14ac:dyDescent="0.45">
      <c r="A193">
        <f t="shared" si="4"/>
        <v>187</v>
      </c>
      <c r="B193" s="100" t="s">
        <v>208</v>
      </c>
      <c r="C193" t="s">
        <v>143</v>
      </c>
      <c r="F193" s="26">
        <v>374</v>
      </c>
      <c r="I193" s="202">
        <f t="shared" si="5"/>
        <v>92570.730000000025</v>
      </c>
    </row>
    <row r="194" spans="1:9" x14ac:dyDescent="0.45">
      <c r="A194">
        <f t="shared" si="4"/>
        <v>188</v>
      </c>
      <c r="B194" s="100" t="s">
        <v>208</v>
      </c>
      <c r="C194" t="s">
        <v>144</v>
      </c>
      <c r="F194" s="26">
        <v>358</v>
      </c>
      <c r="I194" s="202">
        <f t="shared" si="5"/>
        <v>92928.730000000025</v>
      </c>
    </row>
    <row r="195" spans="1:9" x14ac:dyDescent="0.45">
      <c r="A195">
        <f t="shared" si="4"/>
        <v>189</v>
      </c>
      <c r="B195" s="100" t="s">
        <v>208</v>
      </c>
      <c r="C195" t="s">
        <v>150</v>
      </c>
      <c r="F195" s="26">
        <v>314</v>
      </c>
      <c r="I195" s="202">
        <f t="shared" si="5"/>
        <v>93242.730000000025</v>
      </c>
    </row>
    <row r="196" spans="1:9" x14ac:dyDescent="0.45">
      <c r="A196">
        <f t="shared" si="4"/>
        <v>190</v>
      </c>
      <c r="B196" s="100" t="s">
        <v>208</v>
      </c>
      <c r="C196" t="s">
        <v>136</v>
      </c>
      <c r="F196" s="26">
        <v>233.42</v>
      </c>
      <c r="I196" s="202">
        <f t="shared" si="5"/>
        <v>93476.150000000023</v>
      </c>
    </row>
    <row r="197" spans="1:9" x14ac:dyDescent="0.45">
      <c r="A197">
        <f t="shared" si="4"/>
        <v>191</v>
      </c>
      <c r="B197" s="100" t="s">
        <v>208</v>
      </c>
      <c r="C197" t="s">
        <v>136</v>
      </c>
      <c r="F197" s="26">
        <v>70</v>
      </c>
      <c r="I197" s="202">
        <f t="shared" si="5"/>
        <v>93546.150000000023</v>
      </c>
    </row>
    <row r="198" spans="1:9" x14ac:dyDescent="0.45">
      <c r="A198">
        <f t="shared" si="4"/>
        <v>192</v>
      </c>
      <c r="B198" s="100" t="s">
        <v>213</v>
      </c>
      <c r="C198" t="s">
        <v>214</v>
      </c>
      <c r="F198" s="6"/>
      <c r="H198" s="8">
        <v>41.04</v>
      </c>
      <c r="I198" s="202">
        <f t="shared" si="5"/>
        <v>93505.11000000003</v>
      </c>
    </row>
    <row r="199" spans="1:9" x14ac:dyDescent="0.45">
      <c r="A199">
        <f t="shared" si="4"/>
        <v>193</v>
      </c>
      <c r="B199" s="100" t="s">
        <v>213</v>
      </c>
      <c r="C199" t="s">
        <v>144</v>
      </c>
      <c r="F199" s="26">
        <v>442</v>
      </c>
      <c r="I199" s="202">
        <f t="shared" si="5"/>
        <v>93947.11000000003</v>
      </c>
    </row>
    <row r="200" spans="1:9" x14ac:dyDescent="0.45">
      <c r="A200">
        <f t="shared" ref="A200:A232" si="6">ROW()-6</f>
        <v>194</v>
      </c>
      <c r="B200" s="100" t="s">
        <v>213</v>
      </c>
      <c r="C200" t="s">
        <v>147</v>
      </c>
      <c r="F200" s="26">
        <v>356.54</v>
      </c>
      <c r="I200" s="202">
        <f t="shared" si="5"/>
        <v>94303.650000000023</v>
      </c>
    </row>
    <row r="201" spans="1:9" x14ac:dyDescent="0.45">
      <c r="A201">
        <f t="shared" si="6"/>
        <v>195</v>
      </c>
      <c r="B201" s="100" t="s">
        <v>213</v>
      </c>
      <c r="C201" t="s">
        <v>138</v>
      </c>
      <c r="F201" s="26">
        <v>353</v>
      </c>
      <c r="I201" s="202">
        <f t="shared" si="5"/>
        <v>94656.650000000023</v>
      </c>
    </row>
    <row r="202" spans="1:9" x14ac:dyDescent="0.45">
      <c r="A202">
        <f t="shared" si="6"/>
        <v>196</v>
      </c>
      <c r="B202" s="100" t="s">
        <v>213</v>
      </c>
      <c r="C202" t="s">
        <v>138</v>
      </c>
      <c r="F202" s="26">
        <v>329.45</v>
      </c>
      <c r="I202" s="202">
        <f t="shared" si="5"/>
        <v>94986.10000000002</v>
      </c>
    </row>
    <row r="203" spans="1:9" x14ac:dyDescent="0.45">
      <c r="A203">
        <f t="shared" si="6"/>
        <v>197</v>
      </c>
      <c r="B203" s="100" t="s">
        <v>216</v>
      </c>
      <c r="C203" t="s">
        <v>217</v>
      </c>
      <c r="F203" s="6"/>
      <c r="G203" s="237">
        <v>150</v>
      </c>
      <c r="I203" s="202">
        <f t="shared" ref="I203:I232" si="7">I202+F203-G203-H203</f>
        <v>94836.10000000002</v>
      </c>
    </row>
    <row r="204" spans="1:9" x14ac:dyDescent="0.45">
      <c r="A204">
        <f t="shared" si="6"/>
        <v>198</v>
      </c>
      <c r="B204" s="100" t="s">
        <v>216</v>
      </c>
      <c r="C204" t="s">
        <v>147</v>
      </c>
      <c r="F204" s="26">
        <v>366</v>
      </c>
      <c r="I204" s="202">
        <f t="shared" si="7"/>
        <v>95202.10000000002</v>
      </c>
    </row>
    <row r="205" spans="1:9" x14ac:dyDescent="0.45">
      <c r="A205">
        <f t="shared" si="6"/>
        <v>199</v>
      </c>
      <c r="B205" s="100" t="s">
        <v>216</v>
      </c>
      <c r="C205" t="s">
        <v>143</v>
      </c>
      <c r="F205" s="26">
        <v>330.72</v>
      </c>
      <c r="I205" s="202">
        <f t="shared" si="7"/>
        <v>95532.820000000022</v>
      </c>
    </row>
    <row r="206" spans="1:9" x14ac:dyDescent="0.45">
      <c r="A206">
        <f t="shared" si="6"/>
        <v>200</v>
      </c>
      <c r="B206" s="100" t="s">
        <v>216</v>
      </c>
      <c r="C206" t="s">
        <v>138</v>
      </c>
      <c r="F206" s="26">
        <v>319.10000000000002</v>
      </c>
      <c r="I206" s="202">
        <f t="shared" si="7"/>
        <v>95851.920000000027</v>
      </c>
    </row>
    <row r="207" spans="1:9" x14ac:dyDescent="0.45">
      <c r="A207">
        <f t="shared" si="6"/>
        <v>201</v>
      </c>
      <c r="B207" s="100" t="s">
        <v>216</v>
      </c>
      <c r="C207" t="s">
        <v>138</v>
      </c>
      <c r="F207" s="26">
        <v>316.36</v>
      </c>
      <c r="I207" s="202">
        <f t="shared" si="7"/>
        <v>96168.280000000028</v>
      </c>
    </row>
    <row r="208" spans="1:9" x14ac:dyDescent="0.45">
      <c r="A208">
        <f t="shared" si="6"/>
        <v>202</v>
      </c>
      <c r="B208" s="100" t="s">
        <v>215</v>
      </c>
      <c r="C208" t="s">
        <v>144</v>
      </c>
      <c r="F208" s="26">
        <v>511.79</v>
      </c>
      <c r="I208" s="202">
        <f t="shared" si="7"/>
        <v>96680.070000000022</v>
      </c>
    </row>
    <row r="209" spans="1:9" x14ac:dyDescent="0.45">
      <c r="A209">
        <f t="shared" si="6"/>
        <v>203</v>
      </c>
      <c r="B209" s="100" t="s">
        <v>215</v>
      </c>
      <c r="C209" t="s">
        <v>142</v>
      </c>
      <c r="F209" s="6"/>
      <c r="G209" s="238">
        <v>70</v>
      </c>
      <c r="I209" s="202">
        <f t="shared" si="7"/>
        <v>96610.070000000022</v>
      </c>
    </row>
    <row r="210" spans="1:9" x14ac:dyDescent="0.45">
      <c r="A210">
        <f t="shared" si="6"/>
        <v>204</v>
      </c>
      <c r="B210" s="100" t="s">
        <v>215</v>
      </c>
      <c r="C210" t="s">
        <v>205</v>
      </c>
      <c r="F210" s="6"/>
      <c r="G210" s="238">
        <v>90</v>
      </c>
      <c r="I210" s="202">
        <f t="shared" si="7"/>
        <v>96520.070000000022</v>
      </c>
    </row>
    <row r="211" spans="1:9" x14ac:dyDescent="0.45">
      <c r="A211">
        <f t="shared" si="6"/>
        <v>205</v>
      </c>
      <c r="B211" s="100" t="s">
        <v>215</v>
      </c>
      <c r="C211" t="s">
        <v>142</v>
      </c>
      <c r="F211" s="6"/>
      <c r="G211" s="238">
        <v>628</v>
      </c>
      <c r="I211" s="202">
        <f t="shared" si="7"/>
        <v>95892.070000000022</v>
      </c>
    </row>
    <row r="212" spans="1:9" x14ac:dyDescent="0.45">
      <c r="A212">
        <f t="shared" si="6"/>
        <v>206</v>
      </c>
      <c r="B212" s="100" t="s">
        <v>215</v>
      </c>
      <c r="C212" t="s">
        <v>136</v>
      </c>
      <c r="F212" s="26">
        <v>459</v>
      </c>
      <c r="I212" s="202">
        <f t="shared" si="7"/>
        <v>96351.070000000022</v>
      </c>
    </row>
    <row r="213" spans="1:9" x14ac:dyDescent="0.45">
      <c r="A213">
        <f t="shared" si="6"/>
        <v>207</v>
      </c>
      <c r="B213" s="100" t="s">
        <v>215</v>
      </c>
      <c r="C213" t="s">
        <v>136</v>
      </c>
      <c r="F213" s="26">
        <v>413</v>
      </c>
      <c r="I213" s="202">
        <f t="shared" si="7"/>
        <v>96764.070000000022</v>
      </c>
    </row>
    <row r="214" spans="1:9" x14ac:dyDescent="0.45">
      <c r="A214">
        <f t="shared" si="6"/>
        <v>208</v>
      </c>
      <c r="B214" s="100" t="s">
        <v>215</v>
      </c>
      <c r="C214" t="s">
        <v>144</v>
      </c>
      <c r="F214" s="26">
        <v>354.94</v>
      </c>
      <c r="I214" s="202">
        <f t="shared" si="7"/>
        <v>97119.010000000024</v>
      </c>
    </row>
    <row r="215" spans="1:9" x14ac:dyDescent="0.45">
      <c r="A215">
        <f t="shared" si="6"/>
        <v>209</v>
      </c>
      <c r="B215" s="100" t="s">
        <v>215</v>
      </c>
      <c r="C215" t="s">
        <v>136</v>
      </c>
      <c r="F215" s="26">
        <v>347.6</v>
      </c>
      <c r="I215" s="202">
        <f t="shared" si="7"/>
        <v>97466.61000000003</v>
      </c>
    </row>
    <row r="216" spans="1:9" x14ac:dyDescent="0.45">
      <c r="A216">
        <f t="shared" si="6"/>
        <v>210</v>
      </c>
      <c r="B216" s="100" t="s">
        <v>218</v>
      </c>
      <c r="C216" t="s">
        <v>222</v>
      </c>
      <c r="F216" s="6"/>
      <c r="G216" s="237">
        <v>14954.22</v>
      </c>
      <c r="I216" s="202">
        <f t="shared" si="7"/>
        <v>82512.390000000029</v>
      </c>
    </row>
    <row r="217" spans="1:9" x14ac:dyDescent="0.45">
      <c r="A217">
        <f t="shared" si="6"/>
        <v>211</v>
      </c>
      <c r="B217" s="100" t="s">
        <v>218</v>
      </c>
      <c r="C217" t="s">
        <v>221</v>
      </c>
      <c r="F217" s="26">
        <v>840</v>
      </c>
      <c r="I217" s="202">
        <f t="shared" si="7"/>
        <v>83352.390000000029</v>
      </c>
    </row>
    <row r="218" spans="1:9" x14ac:dyDescent="0.45">
      <c r="A218">
        <f t="shared" si="6"/>
        <v>212</v>
      </c>
      <c r="B218" s="100" t="s">
        <v>218</v>
      </c>
      <c r="C218" t="s">
        <v>219</v>
      </c>
      <c r="F218" s="26">
        <v>-840</v>
      </c>
      <c r="I218" s="202">
        <f t="shared" si="7"/>
        <v>82512.390000000029</v>
      </c>
    </row>
    <row r="219" spans="1:9" x14ac:dyDescent="0.45">
      <c r="A219">
        <f t="shared" si="6"/>
        <v>213</v>
      </c>
      <c r="B219" s="100" t="s">
        <v>218</v>
      </c>
      <c r="C219" t="s">
        <v>220</v>
      </c>
      <c r="F219" s="6"/>
      <c r="H219" s="8">
        <v>1</v>
      </c>
      <c r="I219" s="202">
        <f t="shared" si="7"/>
        <v>82511.390000000029</v>
      </c>
    </row>
    <row r="220" spans="1:9" x14ac:dyDescent="0.45">
      <c r="A220">
        <f t="shared" si="6"/>
        <v>214</v>
      </c>
      <c r="B220" s="100" t="s">
        <v>218</v>
      </c>
      <c r="C220" t="s">
        <v>153</v>
      </c>
      <c r="F220" s="6"/>
      <c r="H220" s="8">
        <v>0.75</v>
      </c>
      <c r="I220" s="202">
        <f t="shared" si="7"/>
        <v>82510.640000000029</v>
      </c>
    </row>
    <row r="221" spans="1:9" x14ac:dyDescent="0.45">
      <c r="A221">
        <f t="shared" si="6"/>
        <v>215</v>
      </c>
      <c r="B221" s="100" t="s">
        <v>218</v>
      </c>
      <c r="C221" t="s">
        <v>142</v>
      </c>
      <c r="F221" s="6"/>
      <c r="G221" s="238">
        <v>75</v>
      </c>
      <c r="I221" s="202">
        <f t="shared" si="7"/>
        <v>82435.640000000029</v>
      </c>
    </row>
    <row r="222" spans="1:9" x14ac:dyDescent="0.45">
      <c r="A222">
        <f t="shared" si="6"/>
        <v>216</v>
      </c>
      <c r="B222" s="100" t="s">
        <v>218</v>
      </c>
      <c r="C222" t="s">
        <v>143</v>
      </c>
      <c r="F222" s="26">
        <v>1190.03</v>
      </c>
      <c r="I222" s="202">
        <f t="shared" si="7"/>
        <v>83625.670000000027</v>
      </c>
    </row>
    <row r="223" spans="1:9" x14ac:dyDescent="0.45">
      <c r="A223">
        <f t="shared" si="6"/>
        <v>217</v>
      </c>
      <c r="B223" s="100" t="s">
        <v>218</v>
      </c>
      <c r="C223" t="s">
        <v>136</v>
      </c>
      <c r="F223" s="26">
        <v>406.34</v>
      </c>
      <c r="I223" s="202">
        <f t="shared" si="7"/>
        <v>84032.010000000024</v>
      </c>
    </row>
    <row r="224" spans="1:9" x14ac:dyDescent="0.45">
      <c r="A224">
        <f t="shared" si="6"/>
        <v>218</v>
      </c>
      <c r="B224" s="100" t="s">
        <v>218</v>
      </c>
      <c r="C224" t="s">
        <v>144</v>
      </c>
      <c r="F224" s="26">
        <v>392.7</v>
      </c>
      <c r="I224" s="202">
        <f t="shared" si="7"/>
        <v>84424.710000000021</v>
      </c>
    </row>
    <row r="225" spans="1:10" s="58" customFormat="1" x14ac:dyDescent="0.45">
      <c r="A225">
        <f t="shared" si="6"/>
        <v>219</v>
      </c>
      <c r="B225" s="159" t="s">
        <v>224</v>
      </c>
      <c r="C225" s="73" t="s">
        <v>138</v>
      </c>
      <c r="F225" s="26">
        <v>393.7</v>
      </c>
      <c r="G225" s="8"/>
      <c r="H225" s="8"/>
      <c r="I225" s="202">
        <f t="shared" si="7"/>
        <v>84818.410000000018</v>
      </c>
      <c r="J225"/>
    </row>
    <row r="226" spans="1:10" s="58" customFormat="1" x14ac:dyDescent="0.45">
      <c r="A226">
        <f t="shared" si="6"/>
        <v>220</v>
      </c>
      <c r="B226" s="159" t="s">
        <v>224</v>
      </c>
      <c r="C226" s="73" t="s">
        <v>138</v>
      </c>
      <c r="F226" s="26">
        <v>500</v>
      </c>
      <c r="G226" s="8"/>
      <c r="H226" s="8"/>
      <c r="I226" s="202">
        <f t="shared" si="7"/>
        <v>85318.410000000018</v>
      </c>
      <c r="J226"/>
    </row>
    <row r="227" spans="1:10" s="58" customFormat="1" x14ac:dyDescent="0.45">
      <c r="A227">
        <f t="shared" si="6"/>
        <v>221</v>
      </c>
      <c r="B227" s="159" t="s">
        <v>224</v>
      </c>
      <c r="C227" s="73" t="s">
        <v>225</v>
      </c>
      <c r="G227" s="8"/>
      <c r="H227" s="8">
        <v>35</v>
      </c>
      <c r="I227" s="202">
        <f t="shared" si="7"/>
        <v>85283.410000000018</v>
      </c>
      <c r="J227"/>
    </row>
    <row r="228" spans="1:10" s="58" customFormat="1" x14ac:dyDescent="0.45">
      <c r="A228">
        <f t="shared" si="6"/>
        <v>222</v>
      </c>
      <c r="B228" s="159" t="s">
        <v>224</v>
      </c>
      <c r="C228" s="73" t="s">
        <v>226</v>
      </c>
      <c r="G228" s="8"/>
      <c r="H228" s="8">
        <v>5.5</v>
      </c>
      <c r="I228" s="202">
        <f t="shared" si="7"/>
        <v>85277.910000000018</v>
      </c>
      <c r="J228"/>
    </row>
    <row r="229" spans="1:10" s="58" customFormat="1" x14ac:dyDescent="0.45">
      <c r="A229">
        <f t="shared" si="6"/>
        <v>223</v>
      </c>
      <c r="B229" s="159" t="s">
        <v>224</v>
      </c>
      <c r="C229" s="73" t="s">
        <v>138</v>
      </c>
      <c r="F229" s="26">
        <v>380</v>
      </c>
      <c r="G229" s="8"/>
      <c r="H229" s="8"/>
      <c r="I229" s="202">
        <f t="shared" si="7"/>
        <v>85657.910000000018</v>
      </c>
      <c r="J229"/>
    </row>
    <row r="230" spans="1:10" s="58" customFormat="1" x14ac:dyDescent="0.45">
      <c r="A230">
        <f t="shared" si="6"/>
        <v>224</v>
      </c>
      <c r="B230" s="159" t="s">
        <v>224</v>
      </c>
      <c r="C230" s="73" t="s">
        <v>138</v>
      </c>
      <c r="F230" s="26">
        <v>368.52</v>
      </c>
      <c r="G230" s="8"/>
      <c r="H230" s="8"/>
      <c r="I230" s="202">
        <f t="shared" si="7"/>
        <v>86026.430000000022</v>
      </c>
      <c r="J230"/>
    </row>
    <row r="231" spans="1:10" s="58" customFormat="1" x14ac:dyDescent="0.45">
      <c r="A231">
        <f t="shared" si="6"/>
        <v>225</v>
      </c>
      <c r="B231" s="159" t="s">
        <v>224</v>
      </c>
      <c r="C231" s="73" t="s">
        <v>138</v>
      </c>
      <c r="F231" s="26">
        <v>315.11</v>
      </c>
      <c r="G231" s="8"/>
      <c r="H231" s="8"/>
      <c r="I231" s="202">
        <f t="shared" si="7"/>
        <v>86341.540000000023</v>
      </c>
      <c r="J231"/>
    </row>
    <row r="232" spans="1:10" s="58" customFormat="1" x14ac:dyDescent="0.45">
      <c r="A232">
        <f t="shared" si="6"/>
        <v>226</v>
      </c>
      <c r="B232" s="159" t="s">
        <v>224</v>
      </c>
      <c r="C232" s="73" t="s">
        <v>138</v>
      </c>
      <c r="F232" s="26">
        <v>311.5</v>
      </c>
      <c r="G232" s="8"/>
      <c r="H232" s="8"/>
      <c r="I232" s="202">
        <f t="shared" si="7"/>
        <v>86653.040000000023</v>
      </c>
      <c r="J232"/>
    </row>
    <row r="233" spans="1:10" ht="14.65" thickBot="1" x14ac:dyDescent="0.5">
      <c r="F233" s="38">
        <f>SUM(F7:F232)</f>
        <v>67446.579999999987</v>
      </c>
      <c r="G233" s="11">
        <f>SUM(G7:G232)</f>
        <v>63607.630000000005</v>
      </c>
      <c r="H233" s="48">
        <f>SUM(H7:H232)</f>
        <v>89.44</v>
      </c>
      <c r="I233" s="7"/>
    </row>
    <row r="234" spans="1:10" ht="14.65" thickTop="1" x14ac:dyDescent="0.45">
      <c r="B234" s="100" t="s">
        <v>25</v>
      </c>
      <c r="C234" s="6" t="s">
        <v>25</v>
      </c>
      <c r="D234" s="6" t="s">
        <v>25</v>
      </c>
      <c r="E234" s="6" t="s">
        <v>25</v>
      </c>
      <c r="F234" s="43"/>
      <c r="G234" s="10"/>
      <c r="I234" s="7"/>
    </row>
    <row r="235" spans="1:10" x14ac:dyDescent="0.45">
      <c r="C235" s="14" t="s">
        <v>25</v>
      </c>
      <c r="F235" s="43" t="s">
        <v>25</v>
      </c>
      <c r="I235" s="7" t="s">
        <v>25</v>
      </c>
    </row>
    <row r="236" spans="1:10" x14ac:dyDescent="0.45">
      <c r="B236" s="101"/>
      <c r="C236" s="4"/>
      <c r="D236" s="4"/>
      <c r="E236" s="16"/>
      <c r="F236" s="43"/>
      <c r="I236" s="7"/>
    </row>
    <row r="237" spans="1:10" x14ac:dyDescent="0.45">
      <c r="B237" s="101"/>
      <c r="C237" s="313" t="s">
        <v>127</v>
      </c>
      <c r="D237" s="313"/>
      <c r="E237" s="313"/>
      <c r="F237" s="43"/>
    </row>
    <row r="238" spans="1:10" x14ac:dyDescent="0.45">
      <c r="B238" s="101"/>
      <c r="C238" s="53"/>
      <c r="D238" s="53"/>
      <c r="E238" s="53"/>
    </row>
    <row r="239" spans="1:10" x14ac:dyDescent="0.45">
      <c r="B239" s="101"/>
      <c r="C239" s="17" t="s">
        <v>0</v>
      </c>
      <c r="D239" s="18" t="s">
        <v>12</v>
      </c>
      <c r="E239" s="18" t="s">
        <v>11</v>
      </c>
    </row>
    <row r="240" spans="1:10" x14ac:dyDescent="0.45">
      <c r="B240" s="101"/>
      <c r="C240" s="57" t="s">
        <v>30</v>
      </c>
      <c r="D240" s="19"/>
      <c r="E240" s="13">
        <f>SUM(I6)</f>
        <v>82903.53</v>
      </c>
      <c r="J240" s="46"/>
    </row>
    <row r="241" spans="2:10" x14ac:dyDescent="0.45">
      <c r="B241" s="101"/>
      <c r="C241" s="56" t="s">
        <v>41</v>
      </c>
      <c r="D241" s="19" t="s">
        <v>25</v>
      </c>
      <c r="E241" s="12">
        <f>SUM(F233)</f>
        <v>67446.579999999987</v>
      </c>
      <c r="G241"/>
      <c r="J241" s="46"/>
    </row>
    <row r="242" spans="2:10" ht="15.75" x14ac:dyDescent="0.5">
      <c r="B242" s="101"/>
      <c r="C242" s="20" t="s">
        <v>9</v>
      </c>
      <c r="D242" s="21" t="s">
        <v>25</v>
      </c>
      <c r="E242" s="24">
        <f>SUM(E240:E241)</f>
        <v>150350.10999999999</v>
      </c>
      <c r="G242" s="8" t="s">
        <v>25</v>
      </c>
      <c r="J242" s="47">
        <v>43344</v>
      </c>
    </row>
    <row r="243" spans="2:10" x14ac:dyDescent="0.45">
      <c r="B243" s="101"/>
      <c r="C243" s="4"/>
      <c r="D243" s="4"/>
      <c r="E243" s="25"/>
      <c r="G243"/>
      <c r="J243" s="42"/>
    </row>
    <row r="244" spans="2:10" x14ac:dyDescent="0.45">
      <c r="B244" s="101"/>
      <c r="C244" s="17" t="s">
        <v>1</v>
      </c>
      <c r="D244" s="4"/>
      <c r="E244" s="25"/>
      <c r="G244"/>
      <c r="J244" s="42"/>
    </row>
    <row r="245" spans="2:10" ht="99.75" customHeight="1" x14ac:dyDescent="0.45">
      <c r="B245" s="101"/>
      <c r="C245" s="314" t="s">
        <v>264</v>
      </c>
      <c r="D245" s="315"/>
      <c r="E245" s="252">
        <f>SUM(G14)+G15+G16+G17+G50+G51+G52+G53+G57+G63+G77+G79+G94+G71+G72+G73+G106+G107+G129+G152+G163+G164+G165+G166+G187+G203+G216</f>
        <v>39351.879999999997</v>
      </c>
      <c r="J245" s="42"/>
    </row>
    <row r="246" spans="2:10" ht="17.25" customHeight="1" x14ac:dyDescent="0.45">
      <c r="B246" s="101"/>
      <c r="C246" s="316" t="s">
        <v>261</v>
      </c>
      <c r="D246" s="316"/>
      <c r="E246" s="254">
        <f>SUM(G90:G91)</f>
        <v>13298.1</v>
      </c>
      <c r="G246"/>
      <c r="J246" s="42"/>
    </row>
    <row r="247" spans="2:10" ht="42.4" customHeight="1" x14ac:dyDescent="0.45">
      <c r="B247" s="101"/>
      <c r="C247" s="317" t="s">
        <v>262</v>
      </c>
      <c r="D247" s="318"/>
      <c r="E247" s="255">
        <f>SUM(G80:G89)</f>
        <v>5932.9</v>
      </c>
      <c r="G247"/>
      <c r="J247" s="42"/>
    </row>
    <row r="248" spans="2:10" ht="15.75" customHeight="1" x14ac:dyDescent="0.45">
      <c r="B248" s="101"/>
      <c r="C248" s="317" t="s">
        <v>251</v>
      </c>
      <c r="D248" s="318"/>
      <c r="E248" s="256">
        <f>SUM(G95:G96)</f>
        <v>2446.65</v>
      </c>
      <c r="G248"/>
      <c r="J248" s="42"/>
    </row>
    <row r="249" spans="2:10" ht="17.25" customHeight="1" x14ac:dyDescent="0.45">
      <c r="B249" s="101"/>
      <c r="C249" s="316" t="s">
        <v>252</v>
      </c>
      <c r="D249" s="316"/>
      <c r="E249" s="257">
        <v>0</v>
      </c>
      <c r="G249" s="46"/>
      <c r="J249" s="42"/>
    </row>
    <row r="250" spans="2:10" ht="59.65" customHeight="1" x14ac:dyDescent="0.45">
      <c r="B250" s="101"/>
      <c r="C250" s="316" t="s">
        <v>265</v>
      </c>
      <c r="D250" s="316"/>
      <c r="E250" s="258">
        <f>SUM(G18)+G39+G68+G93+G101+G169+G174+G186+G209+G211+G210+G221</f>
        <v>2578.1</v>
      </c>
      <c r="F250" s="8" t="s">
        <v>25</v>
      </c>
      <c r="G250" s="46"/>
      <c r="J250" s="42"/>
    </row>
    <row r="251" spans="2:10" ht="55.5" customHeight="1" x14ac:dyDescent="0.45">
      <c r="B251" s="101"/>
      <c r="C251" s="316" t="s">
        <v>263</v>
      </c>
      <c r="D251" s="316"/>
      <c r="E251" s="259">
        <f>SUM(H233)</f>
        <v>89.44</v>
      </c>
      <c r="F251" s="8" t="s">
        <v>25</v>
      </c>
      <c r="G251" s="46" t="s">
        <v>25</v>
      </c>
      <c r="J251" s="42"/>
    </row>
    <row r="252" spans="2:10" x14ac:dyDescent="0.45">
      <c r="B252" s="101"/>
      <c r="C252" s="22" t="s">
        <v>10</v>
      </c>
      <c r="D252" s="4"/>
      <c r="E252" s="39">
        <f>SUM(E245:E251)</f>
        <v>63697.07</v>
      </c>
      <c r="G252" s="51"/>
      <c r="J252" s="42"/>
    </row>
    <row r="253" spans="2:10" ht="14.65" thickBot="1" x14ac:dyDescent="0.5">
      <c r="B253" s="101"/>
      <c r="C253" s="4"/>
      <c r="D253" s="4"/>
      <c r="E253" s="23"/>
      <c r="G253" s="51"/>
      <c r="J253" s="42"/>
    </row>
    <row r="254" spans="2:10" ht="16.149999999999999" thickBot="1" x14ac:dyDescent="0.55000000000000004">
      <c r="B254" s="101"/>
      <c r="C254" s="310" t="s">
        <v>3</v>
      </c>
      <c r="D254" s="311"/>
      <c r="E254" s="27">
        <f>SUM(-E252,E242)</f>
        <v>86653.039999999979</v>
      </c>
      <c r="G254" s="51"/>
      <c r="J254" s="42" t="s">
        <v>24</v>
      </c>
    </row>
    <row r="255" spans="2:10" x14ac:dyDescent="0.45">
      <c r="B255" s="101"/>
      <c r="C255" s="4"/>
      <c r="D255" s="4"/>
      <c r="E255" s="30"/>
      <c r="F255" s="50"/>
      <c r="G255" s="55">
        <f>SUM(E254,-I232)</f>
        <v>0</v>
      </c>
      <c r="J255" s="46"/>
    </row>
    <row r="256" spans="2:10" x14ac:dyDescent="0.45">
      <c r="B256" s="101"/>
      <c r="C256" s="4"/>
      <c r="D256" s="4"/>
      <c r="E256" s="49"/>
      <c r="F256" s="50"/>
      <c r="G256" s="51"/>
      <c r="J256" s="46"/>
    </row>
    <row r="257" spans="1:13" x14ac:dyDescent="0.45">
      <c r="E257" s="261">
        <f>SUM(E245,E247,E248,E249,E250,E251)</f>
        <v>50398.97</v>
      </c>
      <c r="F257" s="50"/>
      <c r="G257" s="51"/>
      <c r="J257" s="46"/>
    </row>
    <row r="258" spans="1:13" x14ac:dyDescent="0.45">
      <c r="D258" s="262" t="s">
        <v>260</v>
      </c>
      <c r="E258" s="261" cm="1">
        <f t="array" ref="E258">MMULT(E257,1/180)</f>
        <v>279.99427777777777</v>
      </c>
      <c r="F258" s="50"/>
      <c r="G258" s="51"/>
      <c r="J258" s="46"/>
    </row>
    <row r="259" spans="1:13" x14ac:dyDescent="0.45">
      <c r="E259" s="29"/>
      <c r="F259" s="50"/>
      <c r="G259" s="51"/>
      <c r="J259" s="46"/>
    </row>
    <row r="260" spans="1:13" x14ac:dyDescent="0.45">
      <c r="E260" s="29"/>
      <c r="F260" s="50"/>
      <c r="G260" s="51"/>
      <c r="J260" s="46"/>
    </row>
    <row r="261" spans="1:13" x14ac:dyDescent="0.45">
      <c r="E261" s="29"/>
      <c r="F261" s="50"/>
      <c r="G261" s="51"/>
      <c r="J261" s="46"/>
    </row>
    <row r="262" spans="1:13" x14ac:dyDescent="0.45">
      <c r="E262" s="29"/>
      <c r="G262"/>
    </row>
    <row r="263" spans="1:13" s="8" customFormat="1" x14ac:dyDescent="0.45">
      <c r="A263"/>
      <c r="B263" s="100"/>
      <c r="C263"/>
      <c r="D263"/>
      <c r="E263" s="29"/>
      <c r="G263"/>
      <c r="I263"/>
      <c r="J263"/>
      <c r="K263" s="59"/>
      <c r="L263" s="59"/>
      <c r="M263" s="59"/>
    </row>
    <row r="264" spans="1:13" s="8" customFormat="1" x14ac:dyDescent="0.45">
      <c r="A264"/>
      <c r="B264" s="100"/>
      <c r="C264"/>
      <c r="D264"/>
      <c r="E264" s="29">
        <v>11</v>
      </c>
      <c r="G264"/>
      <c r="I264"/>
      <c r="J264"/>
      <c r="K264" s="59"/>
      <c r="L264" s="59"/>
      <c r="M264" s="59"/>
    </row>
    <row r="265" spans="1:13" s="8" customFormat="1" x14ac:dyDescent="0.45">
      <c r="A265"/>
      <c r="B265" s="100"/>
      <c r="C265"/>
      <c r="D265"/>
      <c r="E265" s="29"/>
      <c r="G265"/>
      <c r="I265"/>
      <c r="J265"/>
      <c r="K265" s="59"/>
      <c r="L265" s="59"/>
      <c r="M265" s="59"/>
    </row>
    <row r="266" spans="1:13" s="8" customFormat="1" x14ac:dyDescent="0.45">
      <c r="A266"/>
      <c r="B266" s="100"/>
      <c r="C266"/>
      <c r="D266"/>
      <c r="E266" s="6"/>
      <c r="G266"/>
      <c r="I266"/>
      <c r="J266"/>
      <c r="K266" s="59"/>
      <c r="L266" s="59"/>
      <c r="M266" s="59"/>
    </row>
    <row r="267" spans="1:13" s="8" customFormat="1" x14ac:dyDescent="0.45">
      <c r="A267"/>
      <c r="B267" s="100"/>
      <c r="C267"/>
      <c r="D267"/>
      <c r="E267" s="6"/>
      <c r="G267"/>
      <c r="I267"/>
      <c r="J267"/>
      <c r="K267" s="59"/>
      <c r="L267" s="59"/>
      <c r="M267" s="59"/>
    </row>
    <row r="268" spans="1:13" x14ac:dyDescent="0.45">
      <c r="A268" s="58"/>
      <c r="B268" s="58"/>
      <c r="F268" s="58"/>
      <c r="G268" s="58"/>
      <c r="H268" s="58"/>
      <c r="I268" s="58"/>
      <c r="J268" s="58"/>
    </row>
  </sheetData>
  <sortState xmlns:xlrd2="http://schemas.microsoft.com/office/spreadsheetml/2017/richdata2" ref="B198:H213">
    <sortCondition ref="B198:B213"/>
  </sortState>
  <mergeCells count="15">
    <mergeCell ref="C254:D254"/>
    <mergeCell ref="D4:E5"/>
    <mergeCell ref="C237:E237"/>
    <mergeCell ref="C245:D245"/>
    <mergeCell ref="C246:D246"/>
    <mergeCell ref="C247:D247"/>
    <mergeCell ref="C248:D248"/>
    <mergeCell ref="C249:D249"/>
    <mergeCell ref="C250:D250"/>
    <mergeCell ref="C251:D251"/>
    <mergeCell ref="B4:B5"/>
    <mergeCell ref="C4:C5"/>
    <mergeCell ref="F4:F5"/>
    <mergeCell ref="G4:G5"/>
    <mergeCell ref="H4:H5"/>
  </mergeCells>
  <phoneticPr fontId="34" type="noConversion"/>
  <pageMargins left="0.70866141732283472" right="0.70866141732283472" top="0.74803149606299213" bottom="0.74803149606299213" header="0.31496062992125984" footer="0.31496062992125984"/>
  <pageSetup paperSize="9" scale="70" orientation="portrait" r:id="rId1"/>
  <legacy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B9060310-EBAB-409B-A2A8-9E513530479D}">
  <sheetPr>
    <tabColor theme="9" tint="-0.249977111117893"/>
  </sheetPr>
  <dimension ref="A1:N276"/>
  <sheetViews>
    <sheetView zoomScale="80" zoomScaleNormal="80" workbookViewId="0">
      <pane ySplit="5" topLeftCell="A257" activePane="bottomLeft" state="frozen"/>
      <selection pane="bottomLeft" activeCell="B1" sqref="B1"/>
    </sheetView>
  </sheetViews>
  <sheetFormatPr baseColWidth="10" defaultRowHeight="14.25" x14ac:dyDescent="0.45"/>
  <cols>
    <col min="2" max="2" width="11.86328125" style="158" bestFit="1" customWidth="1"/>
    <col min="3" max="3" width="37.265625" style="73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8" bestFit="1" customWidth="1"/>
    <col min="8" max="8" width="9.73046875" style="8" customWidth="1"/>
    <col min="9" max="9" width="12" bestFit="1" customWidth="1"/>
    <col min="10" max="10" width="15.265625" bestFit="1" customWidth="1"/>
    <col min="11" max="11" width="13.3984375" style="58" bestFit="1" customWidth="1"/>
    <col min="12" max="14" width="11.3984375" style="58"/>
  </cols>
  <sheetData>
    <row r="1" spans="1:10" x14ac:dyDescent="0.45">
      <c r="B1" s="161" t="s">
        <v>117</v>
      </c>
      <c r="C1" s="87"/>
      <c r="D1" s="3"/>
      <c r="E1" s="15"/>
      <c r="F1" s="9"/>
      <c r="G1" s="9"/>
      <c r="H1" s="9"/>
    </row>
    <row r="2" spans="1:10" x14ac:dyDescent="0.45">
      <c r="B2" s="161" t="s">
        <v>26</v>
      </c>
      <c r="C2" s="88">
        <v>20537982765</v>
      </c>
      <c r="D2" s="3"/>
      <c r="E2" s="15"/>
      <c r="F2" s="9"/>
      <c r="G2" s="9"/>
      <c r="H2" s="9"/>
      <c r="I2" s="3"/>
    </row>
    <row r="3" spans="1:10" x14ac:dyDescent="0.45">
      <c r="B3" s="161" t="s">
        <v>6</v>
      </c>
      <c r="C3" s="88" t="s">
        <v>40</v>
      </c>
      <c r="D3" s="3"/>
      <c r="E3" s="15"/>
      <c r="F3" s="9"/>
      <c r="G3" s="9"/>
      <c r="H3" s="9"/>
      <c r="I3" s="3"/>
    </row>
    <row r="4" spans="1:10" ht="15" customHeight="1" x14ac:dyDescent="0.45">
      <c r="A4" s="1"/>
      <c r="B4" s="319" t="s">
        <v>2</v>
      </c>
      <c r="C4" s="320" t="s">
        <v>32</v>
      </c>
      <c r="D4" s="312" t="s">
        <v>36</v>
      </c>
      <c r="E4" s="312"/>
      <c r="F4" s="309" t="s">
        <v>7</v>
      </c>
      <c r="G4" s="309" t="s">
        <v>8</v>
      </c>
      <c r="H4" s="309" t="s">
        <v>5</v>
      </c>
      <c r="I4" s="33" t="s">
        <v>3</v>
      </c>
    </row>
    <row r="5" spans="1:10" x14ac:dyDescent="0.45">
      <c r="A5" s="2"/>
      <c r="B5" s="319"/>
      <c r="C5" s="320"/>
      <c r="D5" s="312"/>
      <c r="E5" s="312"/>
      <c r="F5" s="309"/>
      <c r="G5" s="309"/>
      <c r="H5" s="309"/>
      <c r="I5" s="33" t="s">
        <v>4</v>
      </c>
    </row>
    <row r="6" spans="1:10" x14ac:dyDescent="0.45">
      <c r="C6" s="87" t="s">
        <v>30</v>
      </c>
      <c r="D6" t="s">
        <v>25</v>
      </c>
      <c r="I6" s="9">
        <f>SUM('ENE26'!E254)</f>
        <v>86653.039999999979</v>
      </c>
    </row>
    <row r="7" spans="1:10" s="58" customFormat="1" x14ac:dyDescent="0.45">
      <c r="A7">
        <f>ROW()-6</f>
        <v>1</v>
      </c>
      <c r="B7" s="159" t="s">
        <v>223</v>
      </c>
      <c r="C7" s="73" t="s">
        <v>188</v>
      </c>
      <c r="D7" s="73"/>
      <c r="E7" s="73"/>
      <c r="F7" s="113"/>
      <c r="G7" s="247">
        <v>211.79</v>
      </c>
      <c r="H7" s="113"/>
      <c r="I7" s="246">
        <f t="shared" ref="I7:I70" si="0">I6+F7-G7-H7</f>
        <v>86441.249999999985</v>
      </c>
      <c r="J7"/>
    </row>
    <row r="8" spans="1:10" s="58" customFormat="1" x14ac:dyDescent="0.45">
      <c r="A8">
        <f t="shared" ref="A8:A71" si="1">ROW()-6</f>
        <v>2</v>
      </c>
      <c r="B8" s="159" t="s">
        <v>223</v>
      </c>
      <c r="C8" s="73" t="s">
        <v>189</v>
      </c>
      <c r="D8" s="73"/>
      <c r="E8" s="73"/>
      <c r="F8" s="113"/>
      <c r="G8" s="247">
        <v>218.13</v>
      </c>
      <c r="H8" s="113"/>
      <c r="I8" s="246">
        <f t="shared" si="0"/>
        <v>86223.119999999981</v>
      </c>
      <c r="J8"/>
    </row>
    <row r="9" spans="1:10" s="58" customFormat="1" x14ac:dyDescent="0.45">
      <c r="A9">
        <f t="shared" si="1"/>
        <v>3</v>
      </c>
      <c r="B9" s="159" t="s">
        <v>223</v>
      </c>
      <c r="C9" s="73" t="s">
        <v>137</v>
      </c>
      <c r="D9" s="73"/>
      <c r="E9" s="73"/>
      <c r="F9" s="113"/>
      <c r="G9" s="247">
        <v>177</v>
      </c>
      <c r="H9" s="113"/>
      <c r="I9" s="246">
        <f t="shared" si="0"/>
        <v>86046.119999999981</v>
      </c>
      <c r="J9"/>
    </row>
    <row r="10" spans="1:10" s="58" customFormat="1" x14ac:dyDescent="0.45">
      <c r="A10">
        <f t="shared" si="1"/>
        <v>4</v>
      </c>
      <c r="B10" s="159" t="s">
        <v>223</v>
      </c>
      <c r="C10" s="73" t="s">
        <v>138</v>
      </c>
      <c r="D10" s="73"/>
      <c r="E10" s="73"/>
      <c r="F10" s="245">
        <v>794.72</v>
      </c>
      <c r="G10" s="113"/>
      <c r="H10" s="113"/>
      <c r="I10" s="246">
        <f t="shared" si="0"/>
        <v>86840.839999999982</v>
      </c>
      <c r="J10"/>
    </row>
    <row r="11" spans="1:10" s="58" customFormat="1" x14ac:dyDescent="0.45">
      <c r="A11">
        <f t="shared" si="1"/>
        <v>5</v>
      </c>
      <c r="B11" s="159" t="s">
        <v>223</v>
      </c>
      <c r="C11" s="73" t="s">
        <v>144</v>
      </c>
      <c r="D11" s="73"/>
      <c r="E11" s="73"/>
      <c r="F11" s="245">
        <v>496</v>
      </c>
      <c r="G11" s="113"/>
      <c r="H11" s="113"/>
      <c r="I11" s="246">
        <f t="shared" si="0"/>
        <v>87336.839999999982</v>
      </c>
      <c r="J11"/>
    </row>
    <row r="12" spans="1:10" s="58" customFormat="1" x14ac:dyDescent="0.45">
      <c r="A12">
        <f t="shared" si="1"/>
        <v>6</v>
      </c>
      <c r="B12" s="159" t="s">
        <v>223</v>
      </c>
      <c r="C12" s="73" t="s">
        <v>150</v>
      </c>
      <c r="D12" s="73"/>
      <c r="E12" s="73"/>
      <c r="F12" s="245">
        <v>448.28</v>
      </c>
      <c r="G12" s="113"/>
      <c r="H12" s="113"/>
      <c r="I12" s="246">
        <f t="shared" si="0"/>
        <v>87785.119999999981</v>
      </c>
      <c r="J12"/>
    </row>
    <row r="13" spans="1:10" s="58" customFormat="1" x14ac:dyDescent="0.45">
      <c r="A13">
        <f t="shared" si="1"/>
        <v>7</v>
      </c>
      <c r="B13" s="159" t="s">
        <v>223</v>
      </c>
      <c r="C13" s="73" t="s">
        <v>138</v>
      </c>
      <c r="D13" s="73"/>
      <c r="E13" s="74"/>
      <c r="F13" s="245">
        <v>406.54</v>
      </c>
      <c r="G13" s="113"/>
      <c r="H13" s="113"/>
      <c r="I13" s="246">
        <f t="shared" si="0"/>
        <v>88191.659999999974</v>
      </c>
      <c r="J13"/>
    </row>
    <row r="14" spans="1:10" x14ac:dyDescent="0.45">
      <c r="A14">
        <f t="shared" si="1"/>
        <v>8</v>
      </c>
      <c r="B14" s="159" t="s">
        <v>223</v>
      </c>
      <c r="C14" s="73" t="s">
        <v>138</v>
      </c>
      <c r="D14" s="73"/>
      <c r="E14" s="74"/>
      <c r="F14" s="245">
        <v>401.29</v>
      </c>
      <c r="G14" s="113"/>
      <c r="H14" s="113"/>
      <c r="I14" s="246">
        <f t="shared" si="0"/>
        <v>88592.949999999968</v>
      </c>
    </row>
    <row r="15" spans="1:10" x14ac:dyDescent="0.45">
      <c r="A15">
        <f t="shared" si="1"/>
        <v>9</v>
      </c>
      <c r="B15" s="159" t="s">
        <v>223</v>
      </c>
      <c r="C15" s="73" t="s">
        <v>136</v>
      </c>
      <c r="D15" s="73"/>
      <c r="E15" s="74"/>
      <c r="F15" s="245">
        <v>398.77</v>
      </c>
      <c r="G15" s="113"/>
      <c r="H15" s="113"/>
      <c r="I15" s="246">
        <f t="shared" si="0"/>
        <v>88991.719999999972</v>
      </c>
    </row>
    <row r="16" spans="1:10" x14ac:dyDescent="0.45">
      <c r="A16">
        <f t="shared" si="1"/>
        <v>10</v>
      </c>
      <c r="B16" s="159" t="s">
        <v>223</v>
      </c>
      <c r="C16" s="73" t="s">
        <v>143</v>
      </c>
      <c r="D16" s="73"/>
      <c r="E16" s="74"/>
      <c r="F16" s="245">
        <v>397.38</v>
      </c>
      <c r="G16" s="113"/>
      <c r="H16" s="113"/>
      <c r="I16" s="246">
        <f t="shared" si="0"/>
        <v>89389.099999999977</v>
      </c>
    </row>
    <row r="17" spans="1:10" x14ac:dyDescent="0.45">
      <c r="A17">
        <f t="shared" si="1"/>
        <v>11</v>
      </c>
      <c r="B17" s="159" t="s">
        <v>223</v>
      </c>
      <c r="C17" s="73" t="s">
        <v>136</v>
      </c>
      <c r="D17" s="73"/>
      <c r="E17" s="74"/>
      <c r="F17" s="245">
        <v>390</v>
      </c>
      <c r="G17" s="113"/>
      <c r="H17" s="113"/>
      <c r="I17" s="246">
        <f t="shared" si="0"/>
        <v>89779.099999999977</v>
      </c>
    </row>
    <row r="18" spans="1:10" x14ac:dyDescent="0.45">
      <c r="A18">
        <f t="shared" si="1"/>
        <v>12</v>
      </c>
      <c r="B18" s="159" t="s">
        <v>223</v>
      </c>
      <c r="C18" s="73" t="s">
        <v>136</v>
      </c>
      <c r="D18" s="73"/>
      <c r="E18" s="74"/>
      <c r="F18" s="245">
        <v>379.09</v>
      </c>
      <c r="G18" s="113"/>
      <c r="H18" s="113"/>
      <c r="I18" s="246">
        <f t="shared" si="0"/>
        <v>90158.189999999973</v>
      </c>
    </row>
    <row r="19" spans="1:10" x14ac:dyDescent="0.45">
      <c r="A19">
        <f t="shared" si="1"/>
        <v>13</v>
      </c>
      <c r="B19" s="73" t="s">
        <v>223</v>
      </c>
      <c r="C19" t="s">
        <v>205</v>
      </c>
      <c r="D19" s="73"/>
      <c r="E19" s="73"/>
      <c r="F19" s="113"/>
      <c r="G19" s="248">
        <v>90</v>
      </c>
      <c r="H19" s="113"/>
      <c r="I19" s="246">
        <f t="shared" si="0"/>
        <v>90068.189999999973</v>
      </c>
    </row>
    <row r="20" spans="1:10" s="58" customFormat="1" x14ac:dyDescent="0.45">
      <c r="A20">
        <f t="shared" si="1"/>
        <v>14</v>
      </c>
      <c r="B20" s="159" t="s">
        <v>223</v>
      </c>
      <c r="C20" s="73" t="s">
        <v>136</v>
      </c>
      <c r="D20" s="73"/>
      <c r="E20" s="74"/>
      <c r="F20" s="245">
        <v>359.37</v>
      </c>
      <c r="G20" s="113"/>
      <c r="H20" s="113"/>
      <c r="I20" s="246">
        <f>I19+F20-G20-H20</f>
        <v>90427.559999999969</v>
      </c>
      <c r="J20"/>
    </row>
    <row r="21" spans="1:10" x14ac:dyDescent="0.45">
      <c r="A21">
        <f t="shared" si="1"/>
        <v>15</v>
      </c>
      <c r="B21" s="159" t="s">
        <v>223</v>
      </c>
      <c r="C21" s="73" t="s">
        <v>143</v>
      </c>
      <c r="D21" s="73"/>
      <c r="E21" s="74"/>
      <c r="F21" s="245">
        <v>352.02</v>
      </c>
      <c r="G21" s="113"/>
      <c r="H21" s="113"/>
      <c r="I21" s="246">
        <f t="shared" si="0"/>
        <v>90779.579999999973</v>
      </c>
    </row>
    <row r="22" spans="1:10" x14ac:dyDescent="0.45">
      <c r="A22">
        <f t="shared" si="1"/>
        <v>16</v>
      </c>
      <c r="B22" s="159" t="s">
        <v>223</v>
      </c>
      <c r="C22" s="73" t="s">
        <v>138</v>
      </c>
      <c r="D22" s="73"/>
      <c r="E22" s="73"/>
      <c r="F22" s="245">
        <v>344.75</v>
      </c>
      <c r="G22" s="113"/>
      <c r="H22" s="113"/>
      <c r="I22" s="246">
        <f t="shared" si="0"/>
        <v>91124.329999999973</v>
      </c>
    </row>
    <row r="23" spans="1:10" s="58" customFormat="1" x14ac:dyDescent="0.45">
      <c r="A23">
        <f t="shared" si="1"/>
        <v>17</v>
      </c>
      <c r="B23" s="159" t="s">
        <v>223</v>
      </c>
      <c r="C23" s="73" t="s">
        <v>136</v>
      </c>
      <c r="D23" s="73"/>
      <c r="E23" s="73"/>
      <c r="F23" s="245">
        <v>30</v>
      </c>
      <c r="G23" s="113"/>
      <c r="H23" s="113"/>
      <c r="I23" s="246">
        <f t="shared" si="0"/>
        <v>91154.329999999973</v>
      </c>
      <c r="J23"/>
    </row>
    <row r="24" spans="1:10" s="58" customFormat="1" x14ac:dyDescent="0.45">
      <c r="A24">
        <f t="shared" si="1"/>
        <v>18</v>
      </c>
      <c r="B24" s="159">
        <v>46056</v>
      </c>
      <c r="C24" s="73" t="s">
        <v>138</v>
      </c>
      <c r="D24" s="73"/>
      <c r="E24" s="73"/>
      <c r="F24" s="245">
        <v>324.25</v>
      </c>
      <c r="G24" s="113"/>
      <c r="H24" s="113"/>
      <c r="I24" s="246">
        <f t="shared" si="0"/>
        <v>91478.579999999973</v>
      </c>
      <c r="J24"/>
    </row>
    <row r="25" spans="1:10" s="58" customFormat="1" x14ac:dyDescent="0.45">
      <c r="A25">
        <f t="shared" si="1"/>
        <v>19</v>
      </c>
      <c r="B25" s="159">
        <v>46056</v>
      </c>
      <c r="C25" t="s">
        <v>179</v>
      </c>
      <c r="D25"/>
      <c r="E25" s="6"/>
      <c r="F25" s="6"/>
      <c r="G25" s="238">
        <v>177</v>
      </c>
      <c r="H25" s="113"/>
      <c r="I25" s="246">
        <f t="shared" si="0"/>
        <v>91301.579999999973</v>
      </c>
      <c r="J25"/>
    </row>
    <row r="26" spans="1:10" s="58" customFormat="1" x14ac:dyDescent="0.45">
      <c r="A26">
        <f t="shared" si="1"/>
        <v>20</v>
      </c>
      <c r="B26" s="159" t="s">
        <v>230</v>
      </c>
      <c r="C26" s="73" t="s">
        <v>202</v>
      </c>
      <c r="D26" s="73"/>
      <c r="E26" s="73"/>
      <c r="F26" s="73"/>
      <c r="G26" s="247">
        <v>597.20000000000005</v>
      </c>
      <c r="H26" s="113"/>
      <c r="I26" s="246">
        <f t="shared" si="0"/>
        <v>90704.379999999976</v>
      </c>
      <c r="J26"/>
    </row>
    <row r="27" spans="1:10" s="58" customFormat="1" x14ac:dyDescent="0.45">
      <c r="A27">
        <f t="shared" si="1"/>
        <v>21</v>
      </c>
      <c r="B27" s="159" t="s">
        <v>230</v>
      </c>
      <c r="C27" s="73" t="s">
        <v>201</v>
      </c>
      <c r="D27" s="73"/>
      <c r="E27" s="73"/>
      <c r="F27" s="73"/>
      <c r="G27" s="247">
        <v>522.48</v>
      </c>
      <c r="H27" s="113"/>
      <c r="I27" s="246">
        <f t="shared" si="0"/>
        <v>90181.89999999998</v>
      </c>
      <c r="J27"/>
    </row>
    <row r="28" spans="1:10" s="58" customFormat="1" x14ac:dyDescent="0.45">
      <c r="A28">
        <f t="shared" si="1"/>
        <v>22</v>
      </c>
      <c r="B28" s="159" t="s">
        <v>230</v>
      </c>
      <c r="C28" s="73" t="s">
        <v>204</v>
      </c>
      <c r="D28" s="73"/>
      <c r="E28" s="73"/>
      <c r="F28" s="73"/>
      <c r="G28" s="247">
        <v>128.47999999999999</v>
      </c>
      <c r="H28" s="113"/>
      <c r="I28" s="246">
        <f t="shared" si="0"/>
        <v>90053.419999999984</v>
      </c>
      <c r="J28"/>
    </row>
    <row r="29" spans="1:10" s="58" customFormat="1" x14ac:dyDescent="0.45">
      <c r="A29">
        <f t="shared" si="1"/>
        <v>23</v>
      </c>
      <c r="B29" s="159" t="s">
        <v>230</v>
      </c>
      <c r="C29" s="73" t="s">
        <v>203</v>
      </c>
      <c r="D29" s="73"/>
      <c r="E29" s="73"/>
      <c r="F29" s="73"/>
      <c r="G29" s="247">
        <v>128.47999999999999</v>
      </c>
      <c r="H29" s="113"/>
      <c r="I29" s="246">
        <f t="shared" si="0"/>
        <v>89924.939999999988</v>
      </c>
      <c r="J29"/>
    </row>
    <row r="30" spans="1:10" s="58" customFormat="1" x14ac:dyDescent="0.45">
      <c r="A30">
        <f t="shared" si="1"/>
        <v>24</v>
      </c>
      <c r="B30" s="159" t="s">
        <v>230</v>
      </c>
      <c r="C30" s="73" t="s">
        <v>231</v>
      </c>
      <c r="D30" s="73"/>
      <c r="E30" s="73"/>
      <c r="F30" s="73"/>
      <c r="G30" s="247">
        <v>100</v>
      </c>
      <c r="H30" s="113"/>
      <c r="I30" s="246">
        <f t="shared" si="0"/>
        <v>89824.939999999988</v>
      </c>
      <c r="J30"/>
    </row>
    <row r="31" spans="1:10" s="58" customFormat="1" x14ac:dyDescent="0.45">
      <c r="A31">
        <f t="shared" si="1"/>
        <v>25</v>
      </c>
      <c r="B31" s="159" t="s">
        <v>230</v>
      </c>
      <c r="C31" s="73" t="s">
        <v>143</v>
      </c>
      <c r="D31" s="73"/>
      <c r="E31" s="73"/>
      <c r="F31" s="245">
        <v>632.17999999999995</v>
      </c>
      <c r="G31" s="113"/>
      <c r="H31" s="113"/>
      <c r="I31" s="246">
        <f t="shared" si="0"/>
        <v>90457.119999999981</v>
      </c>
      <c r="J31"/>
    </row>
    <row r="32" spans="1:10" s="58" customFormat="1" x14ac:dyDescent="0.45">
      <c r="A32">
        <f t="shared" si="1"/>
        <v>26</v>
      </c>
      <c r="B32" s="159" t="s">
        <v>230</v>
      </c>
      <c r="C32" s="73" t="s">
        <v>138</v>
      </c>
      <c r="D32" s="73"/>
      <c r="E32" s="73"/>
      <c r="F32" s="245">
        <v>500</v>
      </c>
      <c r="G32" s="113"/>
      <c r="H32" s="113"/>
      <c r="I32" s="246">
        <f t="shared" si="0"/>
        <v>90957.119999999981</v>
      </c>
      <c r="J32"/>
    </row>
    <row r="33" spans="1:10" s="58" customFormat="1" x14ac:dyDescent="0.45">
      <c r="A33">
        <f t="shared" si="1"/>
        <v>27</v>
      </c>
      <c r="B33" s="159" t="s">
        <v>230</v>
      </c>
      <c r="C33" s="73" t="s">
        <v>138</v>
      </c>
      <c r="D33" s="73"/>
      <c r="E33" s="73"/>
      <c r="F33" s="245">
        <v>372.65</v>
      </c>
      <c r="G33" s="113"/>
      <c r="H33" s="113"/>
      <c r="I33" s="246">
        <f t="shared" si="0"/>
        <v>91329.769999999975</v>
      </c>
      <c r="J33"/>
    </row>
    <row r="34" spans="1:10" s="58" customFormat="1" x14ac:dyDescent="0.45">
      <c r="A34">
        <f t="shared" si="1"/>
        <v>28</v>
      </c>
      <c r="B34" s="159" t="s">
        <v>230</v>
      </c>
      <c r="C34" s="73" t="s">
        <v>138</v>
      </c>
      <c r="D34" s="73"/>
      <c r="E34" s="73"/>
      <c r="F34" s="245">
        <v>316.2</v>
      </c>
      <c r="G34" s="113"/>
      <c r="H34" s="113"/>
      <c r="I34" s="246">
        <f t="shared" si="0"/>
        <v>91645.969999999972</v>
      </c>
      <c r="J34"/>
    </row>
    <row r="35" spans="1:10" s="58" customFormat="1" x14ac:dyDescent="0.45">
      <c r="A35">
        <f t="shared" si="1"/>
        <v>29</v>
      </c>
      <c r="B35" s="159" t="s">
        <v>229</v>
      </c>
      <c r="C35" s="73" t="s">
        <v>138</v>
      </c>
      <c r="D35" s="73"/>
      <c r="E35" s="73"/>
      <c r="F35" s="245">
        <v>500</v>
      </c>
      <c r="G35" s="113"/>
      <c r="H35" s="113"/>
      <c r="I35" s="246">
        <f t="shared" si="0"/>
        <v>92145.969999999972</v>
      </c>
      <c r="J35"/>
    </row>
    <row r="36" spans="1:10" s="58" customFormat="1" x14ac:dyDescent="0.45">
      <c r="A36">
        <f t="shared" si="1"/>
        <v>30</v>
      </c>
      <c r="B36" s="159" t="s">
        <v>229</v>
      </c>
      <c r="C36" s="73" t="s">
        <v>138</v>
      </c>
      <c r="D36" s="73"/>
      <c r="E36" s="73"/>
      <c r="F36" s="245">
        <v>403.04</v>
      </c>
      <c r="G36" s="113"/>
      <c r="H36" s="113"/>
      <c r="I36" s="246">
        <f t="shared" si="0"/>
        <v>92549.009999999966</v>
      </c>
      <c r="J36"/>
    </row>
    <row r="37" spans="1:10" s="58" customFormat="1" x14ac:dyDescent="0.45">
      <c r="A37">
        <f t="shared" si="1"/>
        <v>31</v>
      </c>
      <c r="B37" s="159" t="s">
        <v>229</v>
      </c>
      <c r="C37" s="73" t="s">
        <v>138</v>
      </c>
      <c r="D37" s="73"/>
      <c r="E37" s="73"/>
      <c r="F37" s="245">
        <v>372.83</v>
      </c>
      <c r="G37" s="113"/>
      <c r="H37" s="113"/>
      <c r="I37" s="246">
        <f t="shared" si="0"/>
        <v>92921.839999999967</v>
      </c>
      <c r="J37"/>
    </row>
    <row r="38" spans="1:10" s="58" customFormat="1" x14ac:dyDescent="0.45">
      <c r="A38">
        <f t="shared" si="1"/>
        <v>32</v>
      </c>
      <c r="B38" s="159" t="s">
        <v>228</v>
      </c>
      <c r="C38" s="73" t="s">
        <v>136</v>
      </c>
      <c r="D38" s="73"/>
      <c r="E38" s="73"/>
      <c r="F38" s="245">
        <v>344.86</v>
      </c>
      <c r="G38" s="113"/>
      <c r="H38" s="113"/>
      <c r="I38" s="246">
        <f t="shared" si="0"/>
        <v>93266.699999999968</v>
      </c>
      <c r="J38"/>
    </row>
    <row r="39" spans="1:10" s="58" customFormat="1" x14ac:dyDescent="0.45">
      <c r="A39">
        <f t="shared" si="1"/>
        <v>33</v>
      </c>
      <c r="B39" s="159" t="s">
        <v>228</v>
      </c>
      <c r="C39" s="73" t="s">
        <v>153</v>
      </c>
      <c r="D39" s="73"/>
      <c r="E39" s="73"/>
      <c r="F39" s="73"/>
      <c r="G39" s="113"/>
      <c r="H39" s="113">
        <v>0.05</v>
      </c>
      <c r="I39" s="246">
        <f t="shared" si="0"/>
        <v>93266.649999999965</v>
      </c>
      <c r="J39"/>
    </row>
    <row r="40" spans="1:10" s="58" customFormat="1" x14ac:dyDescent="0.45">
      <c r="A40">
        <f t="shared" si="1"/>
        <v>34</v>
      </c>
      <c r="B40" s="159" t="s">
        <v>228</v>
      </c>
      <c r="C40" s="73" t="s">
        <v>192</v>
      </c>
      <c r="D40" s="73"/>
      <c r="E40" s="73"/>
      <c r="F40" s="73"/>
      <c r="G40" s="247">
        <v>565</v>
      </c>
      <c r="H40" s="113"/>
      <c r="I40" s="246">
        <f t="shared" si="0"/>
        <v>92701.649999999965</v>
      </c>
      <c r="J40"/>
    </row>
    <row r="41" spans="1:10" s="58" customFormat="1" x14ac:dyDescent="0.45">
      <c r="A41">
        <f t="shared" si="1"/>
        <v>35</v>
      </c>
      <c r="B41" s="159" t="s">
        <v>228</v>
      </c>
      <c r="C41" s="73" t="s">
        <v>212</v>
      </c>
      <c r="D41" s="73"/>
      <c r="E41" s="73"/>
      <c r="F41" s="73"/>
      <c r="G41" s="248">
        <v>310</v>
      </c>
      <c r="H41" s="113"/>
      <c r="I41" s="246">
        <f t="shared" si="0"/>
        <v>92391.649999999965</v>
      </c>
      <c r="J41"/>
    </row>
    <row r="42" spans="1:10" s="58" customFormat="1" x14ac:dyDescent="0.45">
      <c r="A42">
        <f t="shared" si="1"/>
        <v>36</v>
      </c>
      <c r="B42" s="159" t="s">
        <v>228</v>
      </c>
      <c r="C42" s="73" t="s">
        <v>142</v>
      </c>
      <c r="D42" s="73"/>
      <c r="E42" s="73"/>
      <c r="F42" s="73"/>
      <c r="G42" s="248">
        <v>139.80000000000001</v>
      </c>
      <c r="H42" s="113"/>
      <c r="I42" s="246">
        <f t="shared" si="0"/>
        <v>92251.849999999962</v>
      </c>
      <c r="J42"/>
    </row>
    <row r="43" spans="1:10" s="58" customFormat="1" x14ac:dyDescent="0.45">
      <c r="A43">
        <f t="shared" si="1"/>
        <v>37</v>
      </c>
      <c r="B43" s="159" t="s">
        <v>228</v>
      </c>
      <c r="C43" s="73" t="s">
        <v>138</v>
      </c>
      <c r="D43" s="73"/>
      <c r="E43" s="73"/>
      <c r="F43" s="245">
        <v>1000</v>
      </c>
      <c r="G43" s="113"/>
      <c r="H43" s="113"/>
      <c r="I43" s="246">
        <f t="shared" si="0"/>
        <v>93251.849999999962</v>
      </c>
      <c r="J43"/>
    </row>
    <row r="44" spans="1:10" s="58" customFormat="1" x14ac:dyDescent="0.45">
      <c r="A44">
        <f t="shared" si="1"/>
        <v>38</v>
      </c>
      <c r="B44" s="159" t="s">
        <v>228</v>
      </c>
      <c r="C44" s="73" t="s">
        <v>147</v>
      </c>
      <c r="D44" s="73"/>
      <c r="E44" s="73"/>
      <c r="F44" s="245">
        <v>401.24</v>
      </c>
      <c r="G44" s="113"/>
      <c r="H44" s="113"/>
      <c r="I44" s="246">
        <f t="shared" si="0"/>
        <v>93653.089999999967</v>
      </c>
      <c r="J44"/>
    </row>
    <row r="45" spans="1:10" s="58" customFormat="1" x14ac:dyDescent="0.45">
      <c r="A45">
        <f t="shared" si="1"/>
        <v>39</v>
      </c>
      <c r="B45" s="159" t="s">
        <v>228</v>
      </c>
      <c r="C45" s="73" t="s">
        <v>234</v>
      </c>
      <c r="D45" s="73"/>
      <c r="E45" s="73"/>
      <c r="F45" s="245">
        <v>366.66</v>
      </c>
      <c r="G45" s="113"/>
      <c r="H45" s="113"/>
      <c r="I45" s="246">
        <f t="shared" si="0"/>
        <v>94019.749999999971</v>
      </c>
      <c r="J45"/>
    </row>
    <row r="46" spans="1:10" s="58" customFormat="1" x14ac:dyDescent="0.45">
      <c r="A46">
        <f t="shared" si="1"/>
        <v>40</v>
      </c>
      <c r="B46" s="159" t="s">
        <v>228</v>
      </c>
      <c r="C46" s="73" t="s">
        <v>144</v>
      </c>
      <c r="D46" s="73"/>
      <c r="E46" s="73"/>
      <c r="F46" s="245">
        <v>358.8</v>
      </c>
      <c r="G46" s="113"/>
      <c r="H46" s="113"/>
      <c r="I46" s="246">
        <f t="shared" si="0"/>
        <v>94378.549999999974</v>
      </c>
      <c r="J46"/>
    </row>
    <row r="47" spans="1:10" s="58" customFormat="1" x14ac:dyDescent="0.45">
      <c r="A47">
        <f t="shared" si="1"/>
        <v>41</v>
      </c>
      <c r="B47" s="159" t="s">
        <v>228</v>
      </c>
      <c r="C47" s="73" t="s">
        <v>235</v>
      </c>
      <c r="D47" s="73"/>
      <c r="E47" s="73"/>
      <c r="F47" s="245">
        <v>344.14</v>
      </c>
      <c r="G47" s="113"/>
      <c r="H47" s="113"/>
      <c r="I47" s="246">
        <f t="shared" si="0"/>
        <v>94722.689999999973</v>
      </c>
      <c r="J47"/>
    </row>
    <row r="48" spans="1:10" s="58" customFormat="1" x14ac:dyDescent="0.45">
      <c r="A48">
        <f t="shared" si="1"/>
        <v>42</v>
      </c>
      <c r="B48" s="159" t="s">
        <v>228</v>
      </c>
      <c r="C48" s="73" t="s">
        <v>150</v>
      </c>
      <c r="D48" s="73"/>
      <c r="E48" s="73"/>
      <c r="F48" s="245">
        <v>329.43</v>
      </c>
      <c r="G48" s="113"/>
      <c r="H48" s="113"/>
      <c r="I48" s="246">
        <f t="shared" si="0"/>
        <v>95052.119999999966</v>
      </c>
      <c r="J48"/>
    </row>
    <row r="49" spans="1:10" s="58" customFormat="1" x14ac:dyDescent="0.45">
      <c r="A49">
        <f t="shared" si="1"/>
        <v>43</v>
      </c>
      <c r="B49" s="159" t="s">
        <v>233</v>
      </c>
      <c r="C49" s="73" t="s">
        <v>136</v>
      </c>
      <c r="D49" s="73"/>
      <c r="E49" s="73"/>
      <c r="F49" s="245">
        <v>398.6</v>
      </c>
      <c r="G49" s="113"/>
      <c r="H49" s="113"/>
      <c r="I49" s="246">
        <f t="shared" si="0"/>
        <v>95450.719999999972</v>
      </c>
      <c r="J49"/>
    </row>
    <row r="50" spans="1:10" s="58" customFormat="1" x14ac:dyDescent="0.45">
      <c r="A50">
        <f t="shared" si="1"/>
        <v>44</v>
      </c>
      <c r="B50" s="159" t="s">
        <v>233</v>
      </c>
      <c r="C50" s="73" t="s">
        <v>138</v>
      </c>
      <c r="D50" s="73"/>
      <c r="E50" s="73"/>
      <c r="F50" s="245">
        <v>393</v>
      </c>
      <c r="G50" s="113"/>
      <c r="H50" s="113"/>
      <c r="I50" s="246">
        <f t="shared" si="0"/>
        <v>95843.719999999972</v>
      </c>
      <c r="J50"/>
    </row>
    <row r="51" spans="1:10" s="58" customFormat="1" x14ac:dyDescent="0.45">
      <c r="A51">
        <f t="shared" si="1"/>
        <v>45</v>
      </c>
      <c r="B51" s="159" t="s">
        <v>233</v>
      </c>
      <c r="C51" s="73" t="s">
        <v>142</v>
      </c>
      <c r="D51" s="73"/>
      <c r="E51" s="73"/>
      <c r="F51" s="73"/>
      <c r="G51" s="248">
        <v>60</v>
      </c>
      <c r="H51" s="113"/>
      <c r="I51" s="246">
        <f t="shared" si="0"/>
        <v>95783.719999999972</v>
      </c>
      <c r="J51"/>
    </row>
    <row r="52" spans="1:10" s="58" customFormat="1" x14ac:dyDescent="0.45">
      <c r="A52">
        <f t="shared" si="1"/>
        <v>46</v>
      </c>
      <c r="B52" s="159" t="s">
        <v>233</v>
      </c>
      <c r="C52" s="73" t="s">
        <v>166</v>
      </c>
      <c r="D52" s="73"/>
      <c r="E52" s="73"/>
      <c r="F52" s="73"/>
      <c r="G52" s="247">
        <v>50</v>
      </c>
      <c r="H52" s="113"/>
      <c r="I52" s="246">
        <f t="shared" si="0"/>
        <v>95733.719999999972</v>
      </c>
      <c r="J52"/>
    </row>
    <row r="53" spans="1:10" s="58" customFormat="1" x14ac:dyDescent="0.45">
      <c r="A53">
        <f t="shared" si="1"/>
        <v>47</v>
      </c>
      <c r="B53" s="159" t="s">
        <v>233</v>
      </c>
      <c r="C53" s="73" t="s">
        <v>153</v>
      </c>
      <c r="D53" s="73"/>
      <c r="E53" s="73"/>
      <c r="F53" s="73"/>
      <c r="G53" s="113"/>
      <c r="H53" s="113">
        <v>0.05</v>
      </c>
      <c r="I53" s="246">
        <f t="shared" si="0"/>
        <v>95733.669999999969</v>
      </c>
      <c r="J53"/>
    </row>
    <row r="54" spans="1:10" s="58" customFormat="1" x14ac:dyDescent="0.45">
      <c r="A54">
        <f t="shared" si="1"/>
        <v>48</v>
      </c>
      <c r="B54" s="159" t="s">
        <v>233</v>
      </c>
      <c r="C54" s="73" t="s">
        <v>138</v>
      </c>
      <c r="D54" s="73"/>
      <c r="E54" s="73"/>
      <c r="F54" s="245">
        <v>353.22</v>
      </c>
      <c r="G54" s="113"/>
      <c r="H54" s="113"/>
      <c r="I54" s="246">
        <f t="shared" si="0"/>
        <v>96086.88999999997</v>
      </c>
      <c r="J54"/>
    </row>
    <row r="55" spans="1:10" s="58" customFormat="1" x14ac:dyDescent="0.45">
      <c r="A55">
        <f t="shared" si="1"/>
        <v>49</v>
      </c>
      <c r="B55" s="73" t="s">
        <v>233</v>
      </c>
      <c r="C55" s="73" t="s">
        <v>138</v>
      </c>
      <c r="D55" s="73"/>
      <c r="E55" s="73"/>
      <c r="F55" s="245">
        <v>375.08</v>
      </c>
      <c r="G55" s="113"/>
      <c r="H55" s="113"/>
      <c r="I55" s="246">
        <f t="shared" si="0"/>
        <v>96461.969999999972</v>
      </c>
      <c r="J55"/>
    </row>
    <row r="56" spans="1:10" s="58" customFormat="1" x14ac:dyDescent="0.45">
      <c r="A56">
        <f t="shared" si="1"/>
        <v>50</v>
      </c>
      <c r="B56" s="159" t="s">
        <v>233</v>
      </c>
      <c r="C56" s="73" t="s">
        <v>138</v>
      </c>
      <c r="D56" s="73"/>
      <c r="E56" s="73"/>
      <c r="F56" s="245">
        <v>400</v>
      </c>
      <c r="G56" s="113"/>
      <c r="H56" s="113"/>
      <c r="I56" s="246">
        <f t="shared" si="0"/>
        <v>96861.969999999972</v>
      </c>
      <c r="J56"/>
    </row>
    <row r="57" spans="1:10" s="58" customFormat="1" x14ac:dyDescent="0.45">
      <c r="A57">
        <f t="shared" si="1"/>
        <v>51</v>
      </c>
      <c r="B57" s="159" t="s">
        <v>233</v>
      </c>
      <c r="C57" s="73" t="s">
        <v>136</v>
      </c>
      <c r="D57" s="73"/>
      <c r="E57" s="73"/>
      <c r="F57" s="245">
        <v>500</v>
      </c>
      <c r="G57" s="113"/>
      <c r="H57" s="113"/>
      <c r="I57" s="246">
        <f t="shared" si="0"/>
        <v>97361.969999999972</v>
      </c>
      <c r="J57"/>
    </row>
    <row r="58" spans="1:10" s="58" customFormat="1" x14ac:dyDescent="0.45">
      <c r="A58">
        <f t="shared" si="1"/>
        <v>52</v>
      </c>
      <c r="B58" s="159" t="s">
        <v>233</v>
      </c>
      <c r="C58" s="73" t="s">
        <v>138</v>
      </c>
      <c r="D58" s="73"/>
      <c r="E58" s="73"/>
      <c r="F58" s="245">
        <v>860</v>
      </c>
      <c r="G58" s="113"/>
      <c r="H58" s="113"/>
      <c r="I58" s="246">
        <f t="shared" si="0"/>
        <v>98221.969999999972</v>
      </c>
      <c r="J58"/>
    </row>
    <row r="59" spans="1:10" s="58" customFormat="1" x14ac:dyDescent="0.45">
      <c r="A59">
        <f t="shared" si="1"/>
        <v>53</v>
      </c>
      <c r="B59" s="159" t="s">
        <v>233</v>
      </c>
      <c r="C59" s="73" t="s">
        <v>138</v>
      </c>
      <c r="D59" s="73"/>
      <c r="E59" s="73"/>
      <c r="F59" s="245">
        <v>1000</v>
      </c>
      <c r="G59" s="113"/>
      <c r="H59" s="113"/>
      <c r="I59" s="246">
        <f t="shared" si="0"/>
        <v>99221.969999999972</v>
      </c>
      <c r="J59"/>
    </row>
    <row r="60" spans="1:10" s="58" customFormat="1" x14ac:dyDescent="0.45">
      <c r="A60">
        <f t="shared" si="1"/>
        <v>54</v>
      </c>
      <c r="B60" s="159" t="s">
        <v>237</v>
      </c>
      <c r="C60" s="73" t="s">
        <v>207</v>
      </c>
      <c r="D60" s="73"/>
      <c r="E60" s="73"/>
      <c r="F60" s="73"/>
      <c r="G60" s="248">
        <v>175</v>
      </c>
      <c r="H60" s="113"/>
      <c r="I60" s="246">
        <f t="shared" si="0"/>
        <v>99046.969999999972</v>
      </c>
      <c r="J60"/>
    </row>
    <row r="61" spans="1:10" s="58" customFormat="1" x14ac:dyDescent="0.45">
      <c r="A61">
        <f t="shared" si="1"/>
        <v>55</v>
      </c>
      <c r="B61" s="159" t="s">
        <v>237</v>
      </c>
      <c r="C61" s="73" t="s">
        <v>142</v>
      </c>
      <c r="D61" s="73"/>
      <c r="E61" s="73"/>
      <c r="F61" s="73"/>
      <c r="G61" s="248">
        <v>16</v>
      </c>
      <c r="H61" s="113"/>
      <c r="I61" s="246">
        <f t="shared" si="0"/>
        <v>99030.969999999972</v>
      </c>
      <c r="J61"/>
    </row>
    <row r="62" spans="1:10" s="58" customFormat="1" x14ac:dyDescent="0.45">
      <c r="A62">
        <f t="shared" si="1"/>
        <v>56</v>
      </c>
      <c r="B62" s="159" t="s">
        <v>237</v>
      </c>
      <c r="C62" s="73" t="s">
        <v>143</v>
      </c>
      <c r="D62" s="73"/>
      <c r="E62" s="73"/>
      <c r="F62" s="245">
        <v>358.11</v>
      </c>
      <c r="G62" s="113"/>
      <c r="H62" s="113"/>
      <c r="I62" s="246">
        <f t="shared" si="0"/>
        <v>99389.079999999973</v>
      </c>
      <c r="J62"/>
    </row>
    <row r="63" spans="1:10" s="58" customFormat="1" x14ac:dyDescent="0.45">
      <c r="A63">
        <f t="shared" si="1"/>
        <v>57</v>
      </c>
      <c r="B63" s="159" t="s">
        <v>237</v>
      </c>
      <c r="C63" s="73" t="s">
        <v>138</v>
      </c>
      <c r="D63" s="73"/>
      <c r="E63" s="73"/>
      <c r="F63" s="245">
        <v>335</v>
      </c>
      <c r="G63" s="113"/>
      <c r="H63" s="113"/>
      <c r="I63" s="246">
        <f t="shared" si="0"/>
        <v>99724.079999999973</v>
      </c>
      <c r="J63"/>
    </row>
    <row r="64" spans="1:10" s="58" customFormat="1" x14ac:dyDescent="0.45">
      <c r="A64">
        <f t="shared" si="1"/>
        <v>58</v>
      </c>
      <c r="B64" s="159" t="s">
        <v>236</v>
      </c>
      <c r="C64" s="73" t="s">
        <v>138</v>
      </c>
      <c r="D64" s="73"/>
      <c r="E64" s="73"/>
      <c r="F64" s="245">
        <v>379.5</v>
      </c>
      <c r="G64" s="113"/>
      <c r="H64" s="113"/>
      <c r="I64" s="246">
        <f t="shared" si="0"/>
        <v>100103.57999999997</v>
      </c>
      <c r="J64"/>
    </row>
    <row r="65" spans="1:10" s="58" customFormat="1" x14ac:dyDescent="0.45">
      <c r="A65">
        <f t="shared" si="1"/>
        <v>59</v>
      </c>
      <c r="B65" s="159" t="s">
        <v>236</v>
      </c>
      <c r="C65" s="73" t="s">
        <v>144</v>
      </c>
      <c r="D65" s="73"/>
      <c r="E65" s="73"/>
      <c r="F65" s="245">
        <v>350</v>
      </c>
      <c r="G65" s="113"/>
      <c r="H65" s="113"/>
      <c r="I65" s="246">
        <f t="shared" si="0"/>
        <v>100453.57999999997</v>
      </c>
      <c r="J65"/>
    </row>
    <row r="66" spans="1:10" s="58" customFormat="1" x14ac:dyDescent="0.45">
      <c r="A66">
        <f t="shared" si="1"/>
        <v>60</v>
      </c>
      <c r="B66" s="159" t="s">
        <v>238</v>
      </c>
      <c r="C66" s="73" t="s">
        <v>212</v>
      </c>
      <c r="D66" s="73"/>
      <c r="E66" s="73"/>
      <c r="F66" s="73"/>
      <c r="G66" s="248">
        <v>696.2</v>
      </c>
      <c r="H66" s="113"/>
      <c r="I66" s="246">
        <f t="shared" si="0"/>
        <v>99757.379999999976</v>
      </c>
      <c r="J66"/>
    </row>
    <row r="67" spans="1:10" s="58" customFormat="1" x14ac:dyDescent="0.45">
      <c r="A67">
        <f t="shared" si="1"/>
        <v>61</v>
      </c>
      <c r="B67" s="159" t="s">
        <v>238</v>
      </c>
      <c r="C67" s="73" t="s">
        <v>142</v>
      </c>
      <c r="D67" s="73"/>
      <c r="E67" s="73"/>
      <c r="F67" s="73"/>
      <c r="G67" s="248">
        <v>260</v>
      </c>
      <c r="H67" s="113"/>
      <c r="I67" s="246">
        <f t="shared" si="0"/>
        <v>99497.379999999976</v>
      </c>
      <c r="J67"/>
    </row>
    <row r="68" spans="1:10" s="58" customFormat="1" x14ac:dyDescent="0.45">
      <c r="A68">
        <f t="shared" si="1"/>
        <v>62</v>
      </c>
      <c r="B68" s="159" t="s">
        <v>238</v>
      </c>
      <c r="C68" s="73" t="s">
        <v>142</v>
      </c>
      <c r="D68" s="73"/>
      <c r="E68" s="73"/>
      <c r="F68" s="73"/>
      <c r="G68" s="248">
        <v>100</v>
      </c>
      <c r="H68" s="113"/>
      <c r="I68" s="246">
        <f t="shared" si="0"/>
        <v>99397.379999999976</v>
      </c>
      <c r="J68"/>
    </row>
    <row r="69" spans="1:10" s="58" customFormat="1" x14ac:dyDescent="0.45">
      <c r="A69">
        <f t="shared" si="1"/>
        <v>63</v>
      </c>
      <c r="B69" s="159" t="s">
        <v>238</v>
      </c>
      <c r="C69" s="73" t="s">
        <v>138</v>
      </c>
      <c r="D69" s="73"/>
      <c r="E69" s="73"/>
      <c r="F69" s="245">
        <v>455.6</v>
      </c>
      <c r="G69" s="113"/>
      <c r="H69" s="113"/>
      <c r="I69" s="246">
        <f t="shared" si="0"/>
        <v>99852.979999999981</v>
      </c>
      <c r="J69"/>
    </row>
    <row r="70" spans="1:10" s="58" customFormat="1" x14ac:dyDescent="0.45">
      <c r="A70">
        <f t="shared" si="1"/>
        <v>64</v>
      </c>
      <c r="B70" s="159" t="s">
        <v>238</v>
      </c>
      <c r="C70" s="73" t="s">
        <v>143</v>
      </c>
      <c r="D70" s="73"/>
      <c r="E70" s="73"/>
      <c r="F70" s="245">
        <v>398</v>
      </c>
      <c r="G70" s="113"/>
      <c r="H70" s="113"/>
      <c r="I70" s="246">
        <f t="shared" si="0"/>
        <v>100250.97999999998</v>
      </c>
      <c r="J70"/>
    </row>
    <row r="71" spans="1:10" s="58" customFormat="1" x14ac:dyDescent="0.45">
      <c r="A71">
        <f t="shared" si="1"/>
        <v>65</v>
      </c>
      <c r="B71" s="159" t="s">
        <v>238</v>
      </c>
      <c r="C71" s="73" t="s">
        <v>138</v>
      </c>
      <c r="D71" s="73"/>
      <c r="E71" s="73"/>
      <c r="F71" s="245">
        <v>350</v>
      </c>
      <c r="G71" s="113"/>
      <c r="H71" s="113"/>
      <c r="I71" s="246">
        <f t="shared" ref="I71:I134" si="2">I70+F71-G71-H71</f>
        <v>100600.97999999998</v>
      </c>
      <c r="J71"/>
    </row>
    <row r="72" spans="1:10" s="58" customFormat="1" x14ac:dyDescent="0.45">
      <c r="A72">
        <f t="shared" ref="A72:A135" si="3">ROW()-6</f>
        <v>66</v>
      </c>
      <c r="B72" s="159" t="s">
        <v>240</v>
      </c>
      <c r="C72" s="73" t="s">
        <v>136</v>
      </c>
      <c r="D72" s="73"/>
      <c r="E72" s="73"/>
      <c r="F72" s="245">
        <v>500</v>
      </c>
      <c r="G72" s="113"/>
      <c r="H72" s="113"/>
      <c r="I72" s="246">
        <f t="shared" si="2"/>
        <v>101100.97999999998</v>
      </c>
      <c r="J72"/>
    </row>
    <row r="73" spans="1:10" s="58" customFormat="1" x14ac:dyDescent="0.45">
      <c r="A73">
        <f t="shared" si="3"/>
        <v>67</v>
      </c>
      <c r="B73" s="159" t="s">
        <v>240</v>
      </c>
      <c r="C73" s="73" t="s">
        <v>138</v>
      </c>
      <c r="D73" s="73"/>
      <c r="E73" s="73"/>
      <c r="F73" s="245">
        <v>365</v>
      </c>
      <c r="G73" s="113"/>
      <c r="H73" s="113"/>
      <c r="I73" s="246">
        <f t="shared" si="2"/>
        <v>101465.97999999998</v>
      </c>
      <c r="J73"/>
    </row>
    <row r="74" spans="1:10" s="58" customFormat="1" x14ac:dyDescent="0.45">
      <c r="A74">
        <f t="shared" si="3"/>
        <v>68</v>
      </c>
      <c r="B74" s="159" t="s">
        <v>239</v>
      </c>
      <c r="C74" s="72" t="s">
        <v>184</v>
      </c>
      <c r="D74" s="73"/>
      <c r="E74" s="73"/>
      <c r="F74" s="73"/>
      <c r="G74" s="247">
        <v>298.60000000000002</v>
      </c>
      <c r="H74" s="113"/>
      <c r="I74" s="246">
        <f t="shared" si="2"/>
        <v>101167.37999999998</v>
      </c>
      <c r="J74"/>
    </row>
    <row r="75" spans="1:10" s="58" customFormat="1" x14ac:dyDescent="0.45">
      <c r="A75">
        <f t="shared" si="3"/>
        <v>69</v>
      </c>
      <c r="B75" s="159" t="s">
        <v>239</v>
      </c>
      <c r="C75" s="72" t="s">
        <v>183</v>
      </c>
      <c r="D75" s="73"/>
      <c r="E75" s="73"/>
      <c r="F75" s="73"/>
      <c r="G75" s="247">
        <v>103.9</v>
      </c>
      <c r="H75" s="113"/>
      <c r="I75" s="246">
        <f t="shared" si="2"/>
        <v>101063.47999999998</v>
      </c>
      <c r="J75"/>
    </row>
    <row r="76" spans="1:10" s="58" customFormat="1" x14ac:dyDescent="0.45">
      <c r="A76">
        <f t="shared" si="3"/>
        <v>70</v>
      </c>
      <c r="B76" s="159" t="s">
        <v>239</v>
      </c>
      <c r="C76" s="73" t="s">
        <v>138</v>
      </c>
      <c r="D76" s="73"/>
      <c r="E76" s="73"/>
      <c r="F76" s="245">
        <v>700</v>
      </c>
      <c r="G76" s="113"/>
      <c r="H76" s="113"/>
      <c r="I76" s="246">
        <f t="shared" si="2"/>
        <v>101763.47999999998</v>
      </c>
      <c r="J76"/>
    </row>
    <row r="77" spans="1:10" s="58" customFormat="1" x14ac:dyDescent="0.45">
      <c r="A77">
        <f t="shared" si="3"/>
        <v>71</v>
      </c>
      <c r="B77" s="159" t="s">
        <v>239</v>
      </c>
      <c r="C77" s="73" t="s">
        <v>138</v>
      </c>
      <c r="D77" s="73"/>
      <c r="E77" s="73"/>
      <c r="F77" s="245">
        <v>450</v>
      </c>
      <c r="G77" s="113"/>
      <c r="H77" s="113"/>
      <c r="I77" s="246">
        <f t="shared" si="2"/>
        <v>102213.47999999998</v>
      </c>
      <c r="J77"/>
    </row>
    <row r="78" spans="1:10" s="58" customFormat="1" x14ac:dyDescent="0.45">
      <c r="A78">
        <f t="shared" si="3"/>
        <v>72</v>
      </c>
      <c r="B78" s="159" t="s">
        <v>241</v>
      </c>
      <c r="C78" s="73" t="s">
        <v>207</v>
      </c>
      <c r="D78" s="73"/>
      <c r="E78" s="73"/>
      <c r="F78" s="73"/>
      <c r="G78" s="248">
        <v>175</v>
      </c>
      <c r="H78" s="113"/>
      <c r="I78" s="246">
        <f t="shared" si="2"/>
        <v>102038.47999999998</v>
      </c>
      <c r="J78"/>
    </row>
    <row r="79" spans="1:10" s="58" customFormat="1" x14ac:dyDescent="0.45">
      <c r="A79">
        <f t="shared" si="3"/>
        <v>73</v>
      </c>
      <c r="B79" s="159" t="s">
        <v>241</v>
      </c>
      <c r="C79" s="73" t="s">
        <v>242</v>
      </c>
      <c r="D79" s="73"/>
      <c r="E79" s="73"/>
      <c r="F79" s="73"/>
      <c r="G79" s="248">
        <v>597.52</v>
      </c>
      <c r="H79" s="113"/>
      <c r="I79" s="246">
        <f t="shared" si="2"/>
        <v>101440.95999999998</v>
      </c>
      <c r="J79"/>
    </row>
    <row r="80" spans="1:10" s="58" customFormat="1" x14ac:dyDescent="0.45">
      <c r="A80">
        <f t="shared" si="3"/>
        <v>74</v>
      </c>
      <c r="B80" s="159" t="s">
        <v>241</v>
      </c>
      <c r="C80" s="73" t="s">
        <v>138</v>
      </c>
      <c r="D80" s="73"/>
      <c r="E80" s="73"/>
      <c r="F80" s="245">
        <v>700</v>
      </c>
      <c r="G80" s="113"/>
      <c r="H80" s="113"/>
      <c r="I80" s="246">
        <f t="shared" si="2"/>
        <v>102140.95999999998</v>
      </c>
      <c r="J80"/>
    </row>
    <row r="81" spans="1:10" s="58" customFormat="1" x14ac:dyDescent="0.45">
      <c r="A81">
        <f t="shared" si="3"/>
        <v>75</v>
      </c>
      <c r="B81" s="159" t="s">
        <v>241</v>
      </c>
      <c r="C81" s="73" t="s">
        <v>136</v>
      </c>
      <c r="D81" s="73"/>
      <c r="E81" s="73"/>
      <c r="F81" s="245">
        <v>200</v>
      </c>
      <c r="G81" s="113"/>
      <c r="H81" s="113"/>
      <c r="I81" s="246">
        <f t="shared" si="2"/>
        <v>102340.95999999998</v>
      </c>
      <c r="J81"/>
    </row>
    <row r="82" spans="1:10" s="58" customFormat="1" x14ac:dyDescent="0.45">
      <c r="A82">
        <f t="shared" si="3"/>
        <v>76</v>
      </c>
      <c r="B82" s="159">
        <v>46067</v>
      </c>
      <c r="C82" t="s">
        <v>245</v>
      </c>
      <c r="D82"/>
      <c r="E82" s="6"/>
      <c r="F82" s="6"/>
      <c r="G82" s="237">
        <v>12543.31</v>
      </c>
      <c r="H82" s="113"/>
      <c r="I82" s="246">
        <f>I81+F82-G82-H82</f>
        <v>89797.64999999998</v>
      </c>
      <c r="J82"/>
    </row>
    <row r="83" spans="1:10" s="58" customFormat="1" x14ac:dyDescent="0.45">
      <c r="A83">
        <f t="shared" si="3"/>
        <v>77</v>
      </c>
      <c r="B83" s="159" t="s">
        <v>243</v>
      </c>
      <c r="C83" s="73" t="s">
        <v>244</v>
      </c>
      <c r="D83" s="73" t="s">
        <v>246</v>
      </c>
      <c r="E83" s="73"/>
      <c r="F83" s="245">
        <v>2318.31</v>
      </c>
      <c r="G83" s="113"/>
      <c r="H83" s="113"/>
      <c r="I83" s="246">
        <f t="shared" si="2"/>
        <v>92115.959999999977</v>
      </c>
      <c r="J83"/>
    </row>
    <row r="84" spans="1:10" s="58" customFormat="1" x14ac:dyDescent="0.45">
      <c r="A84">
        <f t="shared" si="3"/>
        <v>78</v>
      </c>
      <c r="B84" s="159" t="s">
        <v>243</v>
      </c>
      <c r="C84" s="73" t="s">
        <v>156</v>
      </c>
      <c r="D84" s="73" t="s">
        <v>246</v>
      </c>
      <c r="E84" s="73"/>
      <c r="F84" s="245">
        <v>-825</v>
      </c>
      <c r="G84" s="113"/>
      <c r="H84" s="113"/>
      <c r="I84" s="246">
        <f t="shared" si="2"/>
        <v>91290.959999999977</v>
      </c>
      <c r="J84"/>
    </row>
    <row r="85" spans="1:10" s="58" customFormat="1" x14ac:dyDescent="0.45">
      <c r="A85">
        <f t="shared" si="3"/>
        <v>79</v>
      </c>
      <c r="B85" s="159" t="s">
        <v>243</v>
      </c>
      <c r="C85" s="73" t="s">
        <v>142</v>
      </c>
      <c r="D85" s="73" t="s">
        <v>246</v>
      </c>
      <c r="E85" s="73"/>
      <c r="F85" s="245">
        <v>-668.31</v>
      </c>
      <c r="G85" s="113"/>
      <c r="H85" s="113"/>
      <c r="I85" s="246">
        <f t="shared" si="2"/>
        <v>90622.64999999998</v>
      </c>
      <c r="J85"/>
    </row>
    <row r="86" spans="1:10" s="58" customFormat="1" x14ac:dyDescent="0.45">
      <c r="A86">
        <f t="shared" si="3"/>
        <v>80</v>
      </c>
      <c r="B86" s="159" t="s">
        <v>243</v>
      </c>
      <c r="C86" s="73" t="s">
        <v>219</v>
      </c>
      <c r="D86" s="73" t="s">
        <v>246</v>
      </c>
      <c r="E86" s="73"/>
      <c r="F86" s="245">
        <v>-825</v>
      </c>
      <c r="G86" s="113"/>
      <c r="H86" s="113"/>
      <c r="I86" s="246">
        <f t="shared" si="2"/>
        <v>89797.64999999998</v>
      </c>
      <c r="J86"/>
    </row>
    <row r="87" spans="1:10" s="58" customFormat="1" x14ac:dyDescent="0.45">
      <c r="A87">
        <f t="shared" si="3"/>
        <v>81</v>
      </c>
      <c r="B87" s="159" t="s">
        <v>243</v>
      </c>
      <c r="C87" s="73" t="s">
        <v>177</v>
      </c>
      <c r="D87" s="73"/>
      <c r="E87" s="73"/>
      <c r="F87" s="73"/>
      <c r="G87" s="250">
        <v>293.60000000000002</v>
      </c>
      <c r="H87" s="113"/>
      <c r="I87" s="246">
        <f t="shared" si="2"/>
        <v>89504.049999999974</v>
      </c>
      <c r="J87"/>
    </row>
    <row r="88" spans="1:10" s="58" customFormat="1" x14ac:dyDescent="0.45">
      <c r="A88">
        <f t="shared" si="3"/>
        <v>82</v>
      </c>
      <c r="B88" s="159" t="s">
        <v>243</v>
      </c>
      <c r="C88" s="73" t="s">
        <v>170</v>
      </c>
      <c r="D88" s="73"/>
      <c r="E88" s="73"/>
      <c r="F88" s="73"/>
      <c r="G88" s="250">
        <v>322.3</v>
      </c>
      <c r="H88" s="113"/>
      <c r="I88" s="246">
        <f t="shared" si="2"/>
        <v>89181.749999999971</v>
      </c>
      <c r="J88"/>
    </row>
    <row r="89" spans="1:10" s="58" customFormat="1" x14ac:dyDescent="0.45">
      <c r="A89">
        <f t="shared" si="3"/>
        <v>83</v>
      </c>
      <c r="B89" s="159" t="s">
        <v>243</v>
      </c>
      <c r="C89" s="73" t="s">
        <v>168</v>
      </c>
      <c r="D89" s="73"/>
      <c r="E89" s="73"/>
      <c r="F89" s="73"/>
      <c r="G89" s="250">
        <v>208.8</v>
      </c>
      <c r="H89" s="113"/>
      <c r="I89" s="246">
        <f t="shared" si="2"/>
        <v>88972.949999999968</v>
      </c>
      <c r="J89"/>
    </row>
    <row r="90" spans="1:10" s="58" customFormat="1" x14ac:dyDescent="0.45">
      <c r="A90">
        <f t="shared" si="3"/>
        <v>84</v>
      </c>
      <c r="B90" s="159" t="s">
        <v>243</v>
      </c>
      <c r="C90" s="73" t="s">
        <v>167</v>
      </c>
      <c r="D90" s="73"/>
      <c r="E90" s="73"/>
      <c r="F90" s="73"/>
      <c r="G90" s="250">
        <v>213.6</v>
      </c>
      <c r="H90" s="113"/>
      <c r="I90" s="246">
        <f t="shared" si="2"/>
        <v>88759.349999999962</v>
      </c>
      <c r="J90"/>
    </row>
    <row r="91" spans="1:10" s="58" customFormat="1" x14ac:dyDescent="0.45">
      <c r="A91">
        <f t="shared" si="3"/>
        <v>85</v>
      </c>
      <c r="B91" s="159" t="s">
        <v>243</v>
      </c>
      <c r="C91" s="73" t="s">
        <v>176</v>
      </c>
      <c r="D91" s="73"/>
      <c r="E91" s="73"/>
      <c r="F91" s="73"/>
      <c r="G91" s="250">
        <v>225.4</v>
      </c>
      <c r="H91" s="113"/>
      <c r="I91" s="246">
        <f t="shared" si="2"/>
        <v>88533.949999999968</v>
      </c>
      <c r="J91"/>
    </row>
    <row r="92" spans="1:10" s="58" customFormat="1" x14ac:dyDescent="0.45">
      <c r="A92">
        <f t="shared" si="3"/>
        <v>86</v>
      </c>
      <c r="B92" s="159" t="s">
        <v>243</v>
      </c>
      <c r="C92" s="73" t="s">
        <v>172</v>
      </c>
      <c r="D92" s="73"/>
      <c r="E92" s="73"/>
      <c r="F92" s="73"/>
      <c r="G92" s="250">
        <v>226</v>
      </c>
      <c r="H92" s="113"/>
      <c r="I92" s="246">
        <f t="shared" si="2"/>
        <v>88307.949999999968</v>
      </c>
      <c r="J92"/>
    </row>
    <row r="93" spans="1:10" s="58" customFormat="1" x14ac:dyDescent="0.45">
      <c r="A93">
        <f t="shared" si="3"/>
        <v>87</v>
      </c>
      <c r="B93" s="159" t="s">
        <v>243</v>
      </c>
      <c r="C93" s="73" t="s">
        <v>174</v>
      </c>
      <c r="D93" s="73"/>
      <c r="E93" s="73"/>
      <c r="F93" s="73"/>
      <c r="G93" s="250">
        <v>183.6</v>
      </c>
      <c r="H93" s="113"/>
      <c r="I93" s="246">
        <f t="shared" si="2"/>
        <v>88124.349999999962</v>
      </c>
      <c r="J93"/>
    </row>
    <row r="94" spans="1:10" s="58" customFormat="1" x14ac:dyDescent="0.45">
      <c r="A94">
        <f t="shared" si="3"/>
        <v>88</v>
      </c>
      <c r="B94" s="159" t="s">
        <v>243</v>
      </c>
      <c r="C94" s="73" t="s">
        <v>175</v>
      </c>
      <c r="D94" s="73"/>
      <c r="E94" s="73"/>
      <c r="F94" s="73"/>
      <c r="G94" s="250">
        <v>235.3</v>
      </c>
      <c r="H94" s="113"/>
      <c r="I94" s="246">
        <f t="shared" si="2"/>
        <v>87889.049999999959</v>
      </c>
      <c r="J94"/>
    </row>
    <row r="95" spans="1:10" s="58" customFormat="1" x14ac:dyDescent="0.45">
      <c r="A95">
        <f t="shared" si="3"/>
        <v>89</v>
      </c>
      <c r="B95" s="159" t="s">
        <v>243</v>
      </c>
      <c r="C95" s="73" t="s">
        <v>173</v>
      </c>
      <c r="D95" s="73"/>
      <c r="E95" s="73"/>
      <c r="F95" s="73"/>
      <c r="G95" s="250">
        <v>213</v>
      </c>
      <c r="H95" s="113"/>
      <c r="I95" s="246">
        <f t="shared" si="2"/>
        <v>87676.049999999959</v>
      </c>
      <c r="J95"/>
    </row>
    <row r="96" spans="1:10" s="58" customFormat="1" x14ac:dyDescent="0.45">
      <c r="A96">
        <f t="shared" si="3"/>
        <v>90</v>
      </c>
      <c r="B96" s="159" t="s">
        <v>243</v>
      </c>
      <c r="C96" s="73" t="s">
        <v>169</v>
      </c>
      <c r="D96" s="73"/>
      <c r="E96" s="73"/>
      <c r="F96" s="73"/>
      <c r="G96" s="250">
        <v>3738.9</v>
      </c>
      <c r="H96" s="113"/>
      <c r="I96" s="246">
        <f t="shared" si="2"/>
        <v>83937.149999999965</v>
      </c>
      <c r="J96"/>
    </row>
    <row r="97" spans="1:10" s="58" customFormat="1" x14ac:dyDescent="0.45">
      <c r="A97">
        <f t="shared" si="3"/>
        <v>91</v>
      </c>
      <c r="B97" s="159" t="s">
        <v>243</v>
      </c>
      <c r="C97" s="73" t="s">
        <v>178</v>
      </c>
      <c r="D97" s="73"/>
      <c r="E97" s="73"/>
      <c r="F97" s="73"/>
      <c r="G97" s="251">
        <v>7429</v>
      </c>
      <c r="H97" s="113"/>
      <c r="I97" s="246">
        <f t="shared" si="2"/>
        <v>76508.149999999965</v>
      </c>
      <c r="J97"/>
    </row>
    <row r="98" spans="1:10" s="58" customFormat="1" x14ac:dyDescent="0.45">
      <c r="A98">
        <f t="shared" si="3"/>
        <v>92</v>
      </c>
      <c r="B98" s="159" t="s">
        <v>243</v>
      </c>
      <c r="C98" s="73" t="s">
        <v>171</v>
      </c>
      <c r="D98" s="73"/>
      <c r="E98" s="73"/>
      <c r="F98" s="73"/>
      <c r="G98" s="251">
        <v>9907.4</v>
      </c>
      <c r="H98" s="113"/>
      <c r="I98" s="246">
        <f t="shared" si="2"/>
        <v>66600.749999999971</v>
      </c>
      <c r="J98"/>
    </row>
    <row r="99" spans="1:10" s="58" customFormat="1" x14ac:dyDescent="0.45">
      <c r="A99">
        <f t="shared" si="3"/>
        <v>93</v>
      </c>
      <c r="B99" s="159" t="s">
        <v>243</v>
      </c>
      <c r="C99" s="73" t="s">
        <v>136</v>
      </c>
      <c r="D99" s="73"/>
      <c r="E99" s="73"/>
      <c r="F99" s="245">
        <v>351</v>
      </c>
      <c r="G99" s="113"/>
      <c r="H99" s="113"/>
      <c r="I99" s="246">
        <f t="shared" si="2"/>
        <v>66951.749999999971</v>
      </c>
      <c r="J99"/>
    </row>
    <row r="100" spans="1:10" s="58" customFormat="1" x14ac:dyDescent="0.45">
      <c r="A100">
        <f t="shared" si="3"/>
        <v>94</v>
      </c>
      <c r="B100" s="159" t="s">
        <v>243</v>
      </c>
      <c r="C100" s="72" t="s">
        <v>180</v>
      </c>
      <c r="G100" s="244">
        <v>1946.65</v>
      </c>
      <c r="H100" s="83">
        <v>4.3</v>
      </c>
      <c r="I100" s="246">
        <f t="shared" si="2"/>
        <v>65000.799999999967</v>
      </c>
      <c r="J100"/>
    </row>
    <row r="101" spans="1:10" s="58" customFormat="1" x14ac:dyDescent="0.45">
      <c r="A101">
        <f t="shared" si="3"/>
        <v>95</v>
      </c>
      <c r="B101" s="159" t="s">
        <v>243</v>
      </c>
      <c r="C101" s="72" t="s">
        <v>181</v>
      </c>
      <c r="G101" s="244">
        <v>500</v>
      </c>
      <c r="H101" s="8"/>
      <c r="I101" s="246">
        <f t="shared" si="2"/>
        <v>64500.799999999967</v>
      </c>
      <c r="J101"/>
    </row>
    <row r="102" spans="1:10" s="58" customFormat="1" x14ac:dyDescent="0.45">
      <c r="A102">
        <f t="shared" si="3"/>
        <v>96</v>
      </c>
      <c r="B102" s="159" t="s">
        <v>243</v>
      </c>
      <c r="C102" s="73" t="s">
        <v>136</v>
      </c>
      <c r="D102" s="73"/>
      <c r="E102" s="73"/>
      <c r="F102" s="245">
        <v>500</v>
      </c>
      <c r="G102" s="113"/>
      <c r="H102" s="8"/>
      <c r="I102" s="246">
        <f t="shared" si="2"/>
        <v>65000.799999999967</v>
      </c>
      <c r="J102"/>
    </row>
    <row r="103" spans="1:10" s="58" customFormat="1" x14ac:dyDescent="0.45">
      <c r="A103">
        <f t="shared" si="3"/>
        <v>97</v>
      </c>
      <c r="B103" s="159" t="s">
        <v>243</v>
      </c>
      <c r="C103" s="73" t="s">
        <v>138</v>
      </c>
      <c r="D103" s="73"/>
      <c r="E103" s="73"/>
      <c r="F103" s="245">
        <v>335.3</v>
      </c>
      <c r="G103" s="113"/>
      <c r="H103" s="8"/>
      <c r="I103" s="246">
        <f t="shared" si="2"/>
        <v>65336.099999999969</v>
      </c>
      <c r="J103"/>
    </row>
    <row r="104" spans="1:10" s="58" customFormat="1" x14ac:dyDescent="0.45">
      <c r="A104">
        <f t="shared" si="3"/>
        <v>98</v>
      </c>
      <c r="B104" s="159" t="s">
        <v>248</v>
      </c>
      <c r="C104" s="73" t="s">
        <v>153</v>
      </c>
      <c r="D104" s="73"/>
      <c r="E104" s="73"/>
      <c r="F104" s="73"/>
      <c r="G104" s="113"/>
      <c r="H104" s="113">
        <v>1.6</v>
      </c>
      <c r="I104" s="246">
        <f>I103+F104-G104-H104</f>
        <v>65334.499999999971</v>
      </c>
      <c r="J104"/>
    </row>
    <row r="105" spans="1:10" s="58" customFormat="1" x14ac:dyDescent="0.45">
      <c r="A105">
        <f t="shared" si="3"/>
        <v>99</v>
      </c>
      <c r="B105" s="159" t="s">
        <v>248</v>
      </c>
      <c r="C105" s="73" t="s">
        <v>143</v>
      </c>
      <c r="D105" s="73"/>
      <c r="E105" s="73"/>
      <c r="F105" s="245">
        <v>361.99</v>
      </c>
      <c r="G105" s="113"/>
      <c r="H105" s="113"/>
      <c r="I105" s="246">
        <f t="shared" si="2"/>
        <v>65696.489999999976</v>
      </c>
      <c r="J105"/>
    </row>
    <row r="106" spans="1:10" s="58" customFormat="1" x14ac:dyDescent="0.45">
      <c r="A106">
        <f t="shared" si="3"/>
        <v>100</v>
      </c>
      <c r="B106" s="159" t="s">
        <v>248</v>
      </c>
      <c r="C106" s="73" t="s">
        <v>138</v>
      </c>
      <c r="D106" s="73"/>
      <c r="E106" s="73"/>
      <c r="F106" s="245">
        <v>417.52</v>
      </c>
      <c r="G106" s="113"/>
      <c r="H106" s="113"/>
      <c r="I106" s="246">
        <f t="shared" si="2"/>
        <v>66114.00999999998</v>
      </c>
      <c r="J106"/>
    </row>
    <row r="107" spans="1:10" s="58" customFormat="1" x14ac:dyDescent="0.45">
      <c r="A107">
        <f t="shared" si="3"/>
        <v>101</v>
      </c>
      <c r="B107" s="159" t="s">
        <v>247</v>
      </c>
      <c r="C107" s="73" t="s">
        <v>259</v>
      </c>
      <c r="D107" s="73"/>
      <c r="E107" s="73"/>
      <c r="F107" s="245">
        <v>0.1</v>
      </c>
      <c r="G107" s="113"/>
      <c r="H107" s="113"/>
      <c r="I107" s="246">
        <f t="shared" si="2"/>
        <v>66114.109999999986</v>
      </c>
      <c r="J107"/>
    </row>
    <row r="108" spans="1:10" s="58" customFormat="1" x14ac:dyDescent="0.45">
      <c r="A108">
        <f t="shared" si="3"/>
        <v>102</v>
      </c>
      <c r="B108" s="159" t="s">
        <v>247</v>
      </c>
      <c r="C108" s="73" t="s">
        <v>147</v>
      </c>
      <c r="D108" s="73"/>
      <c r="E108" s="73"/>
      <c r="F108" s="245">
        <v>513</v>
      </c>
      <c r="G108" s="113"/>
      <c r="H108" s="113"/>
      <c r="I108" s="246">
        <f t="shared" si="2"/>
        <v>66627.109999999986</v>
      </c>
      <c r="J108"/>
    </row>
    <row r="109" spans="1:10" s="58" customFormat="1" x14ac:dyDescent="0.45">
      <c r="A109">
        <f t="shared" si="3"/>
        <v>103</v>
      </c>
      <c r="B109" s="159" t="s">
        <v>247</v>
      </c>
      <c r="C109" s="73" t="s">
        <v>144</v>
      </c>
      <c r="D109" s="73"/>
      <c r="E109" s="73"/>
      <c r="F109" s="245">
        <v>474.67</v>
      </c>
      <c r="G109" s="113"/>
      <c r="H109" s="113"/>
      <c r="I109" s="246">
        <f t="shared" si="2"/>
        <v>67101.779999999984</v>
      </c>
      <c r="J109"/>
    </row>
    <row r="110" spans="1:10" s="58" customFormat="1" x14ac:dyDescent="0.45">
      <c r="A110">
        <f t="shared" si="3"/>
        <v>104</v>
      </c>
      <c r="B110" s="159" t="s">
        <v>247</v>
      </c>
      <c r="C110" s="73" t="s">
        <v>153</v>
      </c>
      <c r="D110" s="73"/>
      <c r="E110" s="73"/>
      <c r="F110" s="73"/>
      <c r="G110" s="113"/>
      <c r="H110" s="113">
        <v>0.05</v>
      </c>
      <c r="I110" s="246">
        <f t="shared" si="2"/>
        <v>67101.729999999981</v>
      </c>
      <c r="J110"/>
    </row>
    <row r="111" spans="1:10" s="58" customFormat="1" x14ac:dyDescent="0.45">
      <c r="A111">
        <f t="shared" si="3"/>
        <v>105</v>
      </c>
      <c r="B111" s="159" t="s">
        <v>247</v>
      </c>
      <c r="C111" s="73" t="s">
        <v>144</v>
      </c>
      <c r="D111" s="73"/>
      <c r="E111" s="73"/>
      <c r="F111" s="245">
        <v>1500</v>
      </c>
      <c r="G111" s="113"/>
      <c r="H111" s="113"/>
      <c r="I111" s="246">
        <f t="shared" si="2"/>
        <v>68601.729999999981</v>
      </c>
      <c r="J111"/>
    </row>
    <row r="112" spans="1:10" s="58" customFormat="1" x14ac:dyDescent="0.45">
      <c r="A112">
        <f t="shared" si="3"/>
        <v>106</v>
      </c>
      <c r="B112" s="159" t="s">
        <v>247</v>
      </c>
      <c r="C112" s="73" t="s">
        <v>143</v>
      </c>
      <c r="D112" s="73"/>
      <c r="E112" s="73"/>
      <c r="F112" s="245">
        <v>882.15</v>
      </c>
      <c r="G112" s="113"/>
      <c r="H112" s="113"/>
      <c r="I112" s="246">
        <f t="shared" si="2"/>
        <v>69483.879999999976</v>
      </c>
      <c r="J112"/>
    </row>
    <row r="113" spans="1:10" s="58" customFormat="1" x14ac:dyDescent="0.45">
      <c r="A113">
        <f t="shared" si="3"/>
        <v>107</v>
      </c>
      <c r="B113" s="159" t="s">
        <v>247</v>
      </c>
      <c r="C113" s="73" t="s">
        <v>143</v>
      </c>
      <c r="D113" s="73"/>
      <c r="E113" s="73"/>
      <c r="F113" s="245">
        <v>427.26</v>
      </c>
      <c r="G113" s="113"/>
      <c r="H113" s="113"/>
      <c r="I113" s="246">
        <f t="shared" si="2"/>
        <v>69911.13999999997</v>
      </c>
      <c r="J113"/>
    </row>
    <row r="114" spans="1:10" s="58" customFormat="1" x14ac:dyDescent="0.45">
      <c r="A114">
        <f t="shared" si="3"/>
        <v>108</v>
      </c>
      <c r="B114" s="159" t="s">
        <v>247</v>
      </c>
      <c r="C114" s="73" t="s">
        <v>143</v>
      </c>
      <c r="D114" s="73"/>
      <c r="E114" s="73"/>
      <c r="F114" s="245">
        <v>414.31</v>
      </c>
      <c r="G114" s="113"/>
      <c r="H114" s="113"/>
      <c r="I114" s="246">
        <f t="shared" si="2"/>
        <v>70325.449999999968</v>
      </c>
      <c r="J114"/>
    </row>
    <row r="115" spans="1:10" s="58" customFormat="1" x14ac:dyDescent="0.45">
      <c r="A115">
        <f t="shared" si="3"/>
        <v>109</v>
      </c>
      <c r="B115" s="159" t="s">
        <v>247</v>
      </c>
      <c r="C115" s="73" t="s">
        <v>138</v>
      </c>
      <c r="D115" s="73"/>
      <c r="E115" s="73"/>
      <c r="F115" s="245">
        <v>371.42</v>
      </c>
      <c r="G115" s="113"/>
      <c r="H115" s="113"/>
      <c r="I115" s="246">
        <f t="shared" si="2"/>
        <v>70696.869999999966</v>
      </c>
      <c r="J115"/>
    </row>
    <row r="116" spans="1:10" s="58" customFormat="1" x14ac:dyDescent="0.45">
      <c r="A116">
        <f t="shared" si="3"/>
        <v>110</v>
      </c>
      <c r="B116" s="159" t="s">
        <v>249</v>
      </c>
      <c r="C116" s="73" t="s">
        <v>250</v>
      </c>
      <c r="D116" s="73"/>
      <c r="E116" s="73"/>
      <c r="F116" s="73"/>
      <c r="G116" s="248">
        <v>74.989999999999995</v>
      </c>
      <c r="H116" s="113"/>
      <c r="I116" s="246">
        <f t="shared" si="2"/>
        <v>70621.879999999961</v>
      </c>
      <c r="J116"/>
    </row>
    <row r="117" spans="1:10" s="58" customFormat="1" x14ac:dyDescent="0.45">
      <c r="A117">
        <f t="shared" si="3"/>
        <v>111</v>
      </c>
      <c r="B117" s="159" t="s">
        <v>249</v>
      </c>
      <c r="C117" s="73" t="s">
        <v>153</v>
      </c>
      <c r="D117" s="73"/>
      <c r="E117" s="73"/>
      <c r="F117" s="73"/>
      <c r="G117" s="113"/>
      <c r="H117" s="113">
        <v>0.05</v>
      </c>
      <c r="I117" s="246">
        <f t="shared" si="2"/>
        <v>70621.829999999958</v>
      </c>
      <c r="J117"/>
    </row>
    <row r="118" spans="1:10" s="58" customFormat="1" x14ac:dyDescent="0.45">
      <c r="A118">
        <f t="shared" si="3"/>
        <v>112</v>
      </c>
      <c r="B118" s="159" t="s">
        <v>249</v>
      </c>
      <c r="C118" s="73" t="s">
        <v>255</v>
      </c>
      <c r="D118" s="73"/>
      <c r="E118" s="73"/>
      <c r="F118" s="245">
        <v>381.9</v>
      </c>
      <c r="G118" s="113"/>
      <c r="H118" s="113"/>
      <c r="I118" s="246">
        <f t="shared" si="2"/>
        <v>71003.729999999952</v>
      </c>
      <c r="J118"/>
    </row>
    <row r="119" spans="1:10" s="58" customFormat="1" x14ac:dyDescent="0.45">
      <c r="A119">
        <f t="shared" si="3"/>
        <v>113</v>
      </c>
      <c r="B119" s="159" t="s">
        <v>249</v>
      </c>
      <c r="C119" s="73" t="s">
        <v>136</v>
      </c>
      <c r="D119" s="73"/>
      <c r="E119" s="73"/>
      <c r="F119" s="245">
        <v>400</v>
      </c>
      <c r="G119" s="113"/>
      <c r="H119" s="113"/>
      <c r="I119" s="246">
        <f t="shared" si="2"/>
        <v>71403.729999999952</v>
      </c>
      <c r="J119"/>
    </row>
    <row r="120" spans="1:10" s="58" customFormat="1" x14ac:dyDescent="0.45">
      <c r="A120">
        <f t="shared" si="3"/>
        <v>114</v>
      </c>
      <c r="B120" s="159" t="s">
        <v>249</v>
      </c>
      <c r="C120" s="73" t="s">
        <v>136</v>
      </c>
      <c r="D120" s="73"/>
      <c r="E120" s="73"/>
      <c r="F120" s="245">
        <v>405.88</v>
      </c>
      <c r="G120" s="113"/>
      <c r="H120" s="113"/>
      <c r="I120" s="246">
        <f t="shared" si="2"/>
        <v>71809.609999999957</v>
      </c>
      <c r="J120"/>
    </row>
    <row r="121" spans="1:10" s="58" customFormat="1" x14ac:dyDescent="0.45">
      <c r="A121">
        <f t="shared" si="3"/>
        <v>115</v>
      </c>
      <c r="B121" s="159" t="s">
        <v>249</v>
      </c>
      <c r="C121" s="73" t="s">
        <v>256</v>
      </c>
      <c r="D121" s="73"/>
      <c r="E121" s="73"/>
      <c r="F121" s="245">
        <v>1557.8</v>
      </c>
      <c r="G121" s="113"/>
      <c r="H121" s="113"/>
      <c r="I121" s="246">
        <f t="shared" si="2"/>
        <v>73367.40999999996</v>
      </c>
      <c r="J121"/>
    </row>
    <row r="122" spans="1:10" s="58" customFormat="1" x14ac:dyDescent="0.45">
      <c r="A122">
        <f t="shared" si="3"/>
        <v>116</v>
      </c>
      <c r="B122" s="159" t="s">
        <v>249</v>
      </c>
      <c r="C122" s="73" t="s">
        <v>142</v>
      </c>
      <c r="D122" s="73"/>
      <c r="E122" s="73"/>
      <c r="F122" s="73"/>
      <c r="G122" s="247">
        <v>440</v>
      </c>
      <c r="H122" s="113"/>
      <c r="I122" s="246">
        <f t="shared" si="2"/>
        <v>72927.40999999996</v>
      </c>
      <c r="J122"/>
    </row>
    <row r="123" spans="1:10" s="58" customFormat="1" x14ac:dyDescent="0.45">
      <c r="A123">
        <f t="shared" si="3"/>
        <v>117</v>
      </c>
      <c r="B123" s="159" t="s">
        <v>254</v>
      </c>
      <c r="C123" s="73" t="s">
        <v>153</v>
      </c>
      <c r="D123" s="73"/>
      <c r="E123" s="73"/>
      <c r="F123" s="73"/>
      <c r="G123" s="113"/>
      <c r="H123" s="113">
        <v>0.05</v>
      </c>
      <c r="I123" s="246">
        <f t="shared" si="2"/>
        <v>72927.359999999957</v>
      </c>
      <c r="J123"/>
    </row>
    <row r="124" spans="1:10" s="58" customFormat="1" x14ac:dyDescent="0.45">
      <c r="A124">
        <f t="shared" si="3"/>
        <v>118</v>
      </c>
      <c r="B124" s="159" t="s">
        <v>254</v>
      </c>
      <c r="C124" s="73" t="s">
        <v>258</v>
      </c>
      <c r="D124" s="73"/>
      <c r="E124" s="73"/>
      <c r="F124" s="73"/>
      <c r="G124" s="247">
        <v>1307</v>
      </c>
      <c r="H124" s="113"/>
      <c r="I124" s="246">
        <f t="shared" si="2"/>
        <v>71620.359999999957</v>
      </c>
      <c r="J124"/>
    </row>
    <row r="125" spans="1:10" s="58" customFormat="1" x14ac:dyDescent="0.45">
      <c r="A125">
        <f t="shared" si="3"/>
        <v>119</v>
      </c>
      <c r="B125" s="159" t="s">
        <v>254</v>
      </c>
      <c r="C125" s="73" t="s">
        <v>257</v>
      </c>
      <c r="D125" s="73"/>
      <c r="E125" s="73"/>
      <c r="F125" s="73"/>
      <c r="G125" s="247">
        <v>313</v>
      </c>
      <c r="H125" s="113"/>
      <c r="I125" s="246">
        <f t="shared" si="2"/>
        <v>71307.359999999957</v>
      </c>
      <c r="J125"/>
    </row>
    <row r="126" spans="1:10" s="58" customFormat="1" x14ac:dyDescent="0.45">
      <c r="A126">
        <f t="shared" si="3"/>
        <v>120</v>
      </c>
      <c r="B126" s="159" t="s">
        <v>254</v>
      </c>
      <c r="C126" s="73" t="s">
        <v>142</v>
      </c>
      <c r="D126" s="73"/>
      <c r="E126" s="73"/>
      <c r="F126" s="73"/>
      <c r="G126" s="248">
        <v>45</v>
      </c>
      <c r="H126" s="113"/>
      <c r="I126" s="246">
        <f t="shared" si="2"/>
        <v>71262.359999999957</v>
      </c>
      <c r="J126"/>
    </row>
    <row r="127" spans="1:10" s="58" customFormat="1" x14ac:dyDescent="0.45">
      <c r="A127">
        <f t="shared" si="3"/>
        <v>121</v>
      </c>
      <c r="B127" s="159" t="s">
        <v>254</v>
      </c>
      <c r="C127" s="73" t="s">
        <v>136</v>
      </c>
      <c r="D127" s="73"/>
      <c r="E127" s="73"/>
      <c r="F127" s="245">
        <v>456</v>
      </c>
      <c r="G127" s="113"/>
      <c r="H127" s="113"/>
      <c r="I127" s="246">
        <f t="shared" si="2"/>
        <v>71718.359999999957</v>
      </c>
      <c r="J127"/>
    </row>
    <row r="128" spans="1:10" s="58" customFormat="1" x14ac:dyDescent="0.45">
      <c r="A128">
        <f t="shared" si="3"/>
        <v>122</v>
      </c>
      <c r="B128" s="159" t="s">
        <v>254</v>
      </c>
      <c r="C128" s="73" t="s">
        <v>147</v>
      </c>
      <c r="D128" s="73"/>
      <c r="E128" s="73"/>
      <c r="F128" s="245">
        <v>450</v>
      </c>
      <c r="G128" s="113"/>
      <c r="H128" s="113"/>
      <c r="I128" s="246">
        <f t="shared" si="2"/>
        <v>72168.359999999957</v>
      </c>
      <c r="J128"/>
    </row>
    <row r="129" spans="1:10" s="58" customFormat="1" x14ac:dyDescent="0.45">
      <c r="A129">
        <f t="shared" si="3"/>
        <v>123</v>
      </c>
      <c r="B129" s="159" t="s">
        <v>254</v>
      </c>
      <c r="C129" s="73" t="s">
        <v>138</v>
      </c>
      <c r="D129" s="73"/>
      <c r="E129" s="73"/>
      <c r="F129" s="245">
        <v>439.85</v>
      </c>
      <c r="G129" s="113"/>
      <c r="H129" s="113"/>
      <c r="I129" s="246">
        <f t="shared" si="2"/>
        <v>72608.209999999963</v>
      </c>
      <c r="J129"/>
    </row>
    <row r="130" spans="1:10" s="58" customFormat="1" x14ac:dyDescent="0.45">
      <c r="A130">
        <f t="shared" si="3"/>
        <v>124</v>
      </c>
      <c r="B130" s="159" t="s">
        <v>254</v>
      </c>
      <c r="C130" s="73" t="s">
        <v>138</v>
      </c>
      <c r="D130" s="73"/>
      <c r="E130" s="73"/>
      <c r="F130" s="245">
        <v>430</v>
      </c>
      <c r="G130" s="113"/>
      <c r="H130" s="113"/>
      <c r="I130" s="246">
        <f t="shared" si="2"/>
        <v>73038.209999999963</v>
      </c>
      <c r="J130"/>
    </row>
    <row r="131" spans="1:10" s="58" customFormat="1" x14ac:dyDescent="0.45">
      <c r="A131">
        <f t="shared" si="3"/>
        <v>125</v>
      </c>
      <c r="B131" s="159" t="s">
        <v>254</v>
      </c>
      <c r="C131" s="73" t="s">
        <v>150</v>
      </c>
      <c r="D131" s="73"/>
      <c r="E131" s="73"/>
      <c r="F131" s="245">
        <v>421.08</v>
      </c>
      <c r="G131" s="113"/>
      <c r="H131" s="113"/>
      <c r="I131" s="246">
        <f t="shared" si="2"/>
        <v>73459.289999999964</v>
      </c>
      <c r="J131"/>
    </row>
    <row r="132" spans="1:10" s="58" customFormat="1" x14ac:dyDescent="0.45">
      <c r="A132">
        <f t="shared" si="3"/>
        <v>126</v>
      </c>
      <c r="B132" s="159" t="s">
        <v>254</v>
      </c>
      <c r="C132" s="73" t="s">
        <v>138</v>
      </c>
      <c r="D132" s="73"/>
      <c r="E132" s="73"/>
      <c r="F132" s="245">
        <v>406.99</v>
      </c>
      <c r="G132" s="113"/>
      <c r="H132" s="113"/>
      <c r="I132" s="246">
        <f t="shared" si="2"/>
        <v>73866.27999999997</v>
      </c>
      <c r="J132"/>
    </row>
    <row r="133" spans="1:10" s="58" customFormat="1" x14ac:dyDescent="0.45">
      <c r="A133">
        <f t="shared" si="3"/>
        <v>127</v>
      </c>
      <c r="B133" s="159" t="s">
        <v>254</v>
      </c>
      <c r="C133" s="73" t="s">
        <v>138</v>
      </c>
      <c r="D133" s="73"/>
      <c r="E133" s="73"/>
      <c r="F133" s="245">
        <v>400</v>
      </c>
      <c r="G133" s="113"/>
      <c r="H133" s="113"/>
      <c r="I133" s="246">
        <f t="shared" si="2"/>
        <v>74266.27999999997</v>
      </c>
      <c r="J133"/>
    </row>
    <row r="134" spans="1:10" s="58" customFormat="1" x14ac:dyDescent="0.45">
      <c r="A134">
        <f t="shared" si="3"/>
        <v>128</v>
      </c>
      <c r="B134" s="159" t="s">
        <v>254</v>
      </c>
      <c r="C134" s="73" t="s">
        <v>150</v>
      </c>
      <c r="D134" s="73"/>
      <c r="E134" s="73"/>
      <c r="F134" s="245">
        <v>398.44</v>
      </c>
      <c r="G134" s="113"/>
      <c r="H134" s="113"/>
      <c r="I134" s="246">
        <f t="shared" si="2"/>
        <v>74664.719999999972</v>
      </c>
      <c r="J134"/>
    </row>
    <row r="135" spans="1:10" s="58" customFormat="1" x14ac:dyDescent="0.45">
      <c r="A135">
        <f t="shared" si="3"/>
        <v>129</v>
      </c>
      <c r="B135" s="159" t="s">
        <v>254</v>
      </c>
      <c r="C135" s="73" t="s">
        <v>143</v>
      </c>
      <c r="D135" s="73"/>
      <c r="E135" s="73"/>
      <c r="F135" s="245">
        <v>396.77</v>
      </c>
      <c r="G135" s="113"/>
      <c r="H135" s="113"/>
      <c r="I135" s="246">
        <f t="shared" ref="I135:I198" si="4">I134+F135-G135-H135</f>
        <v>75061.489999999976</v>
      </c>
      <c r="J135"/>
    </row>
    <row r="136" spans="1:10" s="58" customFormat="1" x14ac:dyDescent="0.45">
      <c r="A136">
        <f t="shared" ref="A136:A198" si="5">ROW()-6</f>
        <v>130</v>
      </c>
      <c r="B136" s="159" t="s">
        <v>254</v>
      </c>
      <c r="C136" s="73" t="s">
        <v>136</v>
      </c>
      <c r="D136" s="73"/>
      <c r="E136" s="73"/>
      <c r="F136" s="245">
        <v>395.95</v>
      </c>
      <c r="G136" s="113"/>
      <c r="H136" s="113"/>
      <c r="I136" s="246">
        <f t="shared" si="4"/>
        <v>75457.439999999973</v>
      </c>
      <c r="J136"/>
    </row>
    <row r="137" spans="1:10" s="58" customFormat="1" x14ac:dyDescent="0.45">
      <c r="A137">
        <f t="shared" si="5"/>
        <v>131</v>
      </c>
      <c r="B137" s="159" t="s">
        <v>254</v>
      </c>
      <c r="C137" s="73" t="s">
        <v>150</v>
      </c>
      <c r="D137" s="73"/>
      <c r="E137" s="73"/>
      <c r="F137" s="245">
        <v>385</v>
      </c>
      <c r="G137" s="113"/>
      <c r="H137" s="113"/>
      <c r="I137" s="246">
        <f t="shared" si="4"/>
        <v>75842.439999999973</v>
      </c>
      <c r="J137"/>
    </row>
    <row r="138" spans="1:10" s="58" customFormat="1" x14ac:dyDescent="0.45">
      <c r="A138">
        <f t="shared" si="5"/>
        <v>132</v>
      </c>
      <c r="B138" s="159" t="s">
        <v>254</v>
      </c>
      <c r="C138" s="73" t="s">
        <v>143</v>
      </c>
      <c r="D138" s="73"/>
      <c r="E138" s="73"/>
      <c r="F138" s="245">
        <v>381.9</v>
      </c>
      <c r="G138" s="113"/>
      <c r="H138" s="113"/>
      <c r="I138" s="246">
        <f t="shared" si="4"/>
        <v>76224.339999999967</v>
      </c>
      <c r="J138"/>
    </row>
    <row r="139" spans="1:10" s="58" customFormat="1" x14ac:dyDescent="0.45">
      <c r="A139">
        <f t="shared" si="5"/>
        <v>133</v>
      </c>
      <c r="B139" s="159" t="s">
        <v>254</v>
      </c>
      <c r="C139" s="73" t="s">
        <v>144</v>
      </c>
      <c r="D139" s="73"/>
      <c r="E139" s="73"/>
      <c r="F139" s="245">
        <v>379.56</v>
      </c>
      <c r="G139" s="113"/>
      <c r="H139" s="113"/>
      <c r="I139" s="246">
        <f t="shared" si="4"/>
        <v>76603.899999999965</v>
      </c>
      <c r="J139"/>
    </row>
    <row r="140" spans="1:10" s="58" customFormat="1" x14ac:dyDescent="0.45">
      <c r="A140">
        <f t="shared" si="5"/>
        <v>134</v>
      </c>
      <c r="B140" s="159" t="s">
        <v>254</v>
      </c>
      <c r="C140" s="73" t="s">
        <v>138</v>
      </c>
      <c r="D140" s="73"/>
      <c r="E140" s="73"/>
      <c r="F140" s="245">
        <v>375.54</v>
      </c>
      <c r="G140" s="113"/>
      <c r="H140" s="113"/>
      <c r="I140" s="246">
        <f t="shared" si="4"/>
        <v>76979.439999999959</v>
      </c>
      <c r="J140"/>
    </row>
    <row r="141" spans="1:10" s="58" customFormat="1" x14ac:dyDescent="0.45">
      <c r="A141">
        <f t="shared" si="5"/>
        <v>135</v>
      </c>
      <c r="B141" s="159" t="s">
        <v>254</v>
      </c>
      <c r="C141" s="73" t="s">
        <v>138</v>
      </c>
      <c r="D141" s="73"/>
      <c r="E141" s="73"/>
      <c r="F141" s="245">
        <v>360</v>
      </c>
      <c r="G141" s="113"/>
      <c r="H141" s="113"/>
      <c r="I141" s="246">
        <f t="shared" si="4"/>
        <v>77339.439999999959</v>
      </c>
      <c r="J141"/>
    </row>
    <row r="142" spans="1:10" s="58" customFormat="1" x14ac:dyDescent="0.45">
      <c r="A142">
        <f t="shared" si="5"/>
        <v>136</v>
      </c>
      <c r="B142" s="159" t="s">
        <v>254</v>
      </c>
      <c r="C142" s="73" t="s">
        <v>138</v>
      </c>
      <c r="D142" s="73"/>
      <c r="E142" s="73"/>
      <c r="F142" s="245">
        <v>357.94</v>
      </c>
      <c r="G142" s="113"/>
      <c r="H142" s="113"/>
      <c r="I142" s="246">
        <f t="shared" si="4"/>
        <v>77697.379999999961</v>
      </c>
      <c r="J142"/>
    </row>
    <row r="143" spans="1:10" s="58" customFormat="1" x14ac:dyDescent="0.45">
      <c r="A143">
        <f t="shared" si="5"/>
        <v>137</v>
      </c>
      <c r="B143" s="159" t="s">
        <v>254</v>
      </c>
      <c r="C143" s="73" t="s">
        <v>138</v>
      </c>
      <c r="D143" s="73"/>
      <c r="E143" s="73"/>
      <c r="F143" s="245">
        <v>349.82</v>
      </c>
      <c r="G143" s="113"/>
      <c r="H143" s="113"/>
      <c r="I143" s="246">
        <f t="shared" si="4"/>
        <v>78047.199999999968</v>
      </c>
      <c r="J143"/>
    </row>
    <row r="144" spans="1:10" s="58" customFormat="1" x14ac:dyDescent="0.45">
      <c r="A144">
        <f t="shared" si="5"/>
        <v>138</v>
      </c>
      <c r="B144" s="159" t="s">
        <v>254</v>
      </c>
      <c r="C144" s="73" t="s">
        <v>150</v>
      </c>
      <c r="D144" s="73"/>
      <c r="E144" s="73"/>
      <c r="F144" s="245">
        <v>334</v>
      </c>
      <c r="G144" s="113"/>
      <c r="H144" s="113"/>
      <c r="I144" s="246">
        <f t="shared" si="4"/>
        <v>78381.199999999968</v>
      </c>
      <c r="J144"/>
    </row>
    <row r="145" spans="1:10" s="58" customFormat="1" x14ac:dyDescent="0.45">
      <c r="A145">
        <f t="shared" si="5"/>
        <v>139</v>
      </c>
      <c r="B145" s="159" t="s">
        <v>254</v>
      </c>
      <c r="C145" s="73" t="s">
        <v>150</v>
      </c>
      <c r="D145" s="73"/>
      <c r="E145" s="73"/>
      <c r="F145" s="245">
        <v>300</v>
      </c>
      <c r="G145" s="113"/>
      <c r="H145" s="113"/>
      <c r="I145" s="246">
        <f t="shared" si="4"/>
        <v>78681.199999999968</v>
      </c>
      <c r="J145"/>
    </row>
    <row r="146" spans="1:10" s="58" customFormat="1" x14ac:dyDescent="0.45">
      <c r="A146">
        <f t="shared" si="5"/>
        <v>140</v>
      </c>
      <c r="B146" s="159" t="s">
        <v>253</v>
      </c>
      <c r="C146" s="73" t="s">
        <v>150</v>
      </c>
      <c r="D146" s="73"/>
      <c r="E146" s="73"/>
      <c r="F146" s="245">
        <v>316.32</v>
      </c>
      <c r="G146" s="113"/>
      <c r="H146" s="113"/>
      <c r="I146" s="246">
        <f t="shared" si="4"/>
        <v>78997.519999999975</v>
      </c>
      <c r="J146"/>
    </row>
    <row r="147" spans="1:10" s="58" customFormat="1" x14ac:dyDescent="0.45">
      <c r="A147">
        <f t="shared" si="5"/>
        <v>141</v>
      </c>
      <c r="B147" s="159" t="s">
        <v>253</v>
      </c>
      <c r="C147" s="73" t="s">
        <v>190</v>
      </c>
      <c r="D147" s="73"/>
      <c r="E147" s="73"/>
      <c r="F147" s="245">
        <v>350.94</v>
      </c>
      <c r="G147" s="113"/>
      <c r="H147" s="113"/>
      <c r="I147" s="246">
        <f t="shared" si="4"/>
        <v>79348.459999999977</v>
      </c>
      <c r="J147"/>
    </row>
    <row r="148" spans="1:10" s="58" customFormat="1" x14ac:dyDescent="0.45">
      <c r="A148">
        <f t="shared" si="5"/>
        <v>142</v>
      </c>
      <c r="B148" s="159" t="s">
        <v>253</v>
      </c>
      <c r="C148" s="73" t="s">
        <v>136</v>
      </c>
      <c r="D148" s="73"/>
      <c r="E148" s="73"/>
      <c r="F148" s="245">
        <v>352.7</v>
      </c>
      <c r="G148" s="113"/>
      <c r="H148" s="113"/>
      <c r="I148" s="246">
        <f t="shared" si="4"/>
        <v>79701.159999999974</v>
      </c>
      <c r="J148"/>
    </row>
    <row r="149" spans="1:10" s="58" customFormat="1" x14ac:dyDescent="0.45">
      <c r="A149">
        <f t="shared" si="5"/>
        <v>143</v>
      </c>
      <c r="B149" s="159" t="s">
        <v>253</v>
      </c>
      <c r="C149" s="73" t="s">
        <v>153</v>
      </c>
      <c r="D149" s="73"/>
      <c r="E149" s="73"/>
      <c r="F149" s="73"/>
      <c r="G149" s="113"/>
      <c r="H149" s="113">
        <v>0.05</v>
      </c>
      <c r="I149" s="246">
        <f t="shared" si="4"/>
        <v>79701.109999999971</v>
      </c>
      <c r="J149"/>
    </row>
    <row r="150" spans="1:10" s="58" customFormat="1" x14ac:dyDescent="0.45">
      <c r="A150">
        <f t="shared" si="5"/>
        <v>144</v>
      </c>
      <c r="B150" s="159" t="s">
        <v>253</v>
      </c>
      <c r="C150" s="73" t="s">
        <v>136</v>
      </c>
      <c r="D150" s="73"/>
      <c r="E150" s="73"/>
      <c r="F150" s="245">
        <v>356.23</v>
      </c>
      <c r="G150" s="113"/>
      <c r="H150" s="113"/>
      <c r="I150" s="246">
        <f t="shared" si="4"/>
        <v>80057.339999999967</v>
      </c>
      <c r="J150"/>
    </row>
    <row r="151" spans="1:10" s="58" customFormat="1" x14ac:dyDescent="0.45">
      <c r="A151">
        <f t="shared" si="5"/>
        <v>145</v>
      </c>
      <c r="B151" s="159" t="s">
        <v>253</v>
      </c>
      <c r="C151" s="73" t="s">
        <v>136</v>
      </c>
      <c r="D151" s="73"/>
      <c r="E151" s="73"/>
      <c r="F151" s="245">
        <v>363.81</v>
      </c>
      <c r="G151" s="113"/>
      <c r="H151" s="113"/>
      <c r="I151" s="246">
        <f t="shared" si="4"/>
        <v>80421.149999999965</v>
      </c>
      <c r="J151"/>
    </row>
    <row r="152" spans="1:10" s="58" customFormat="1" x14ac:dyDescent="0.45">
      <c r="A152">
        <f t="shared" si="5"/>
        <v>146</v>
      </c>
      <c r="B152" s="159" t="s">
        <v>253</v>
      </c>
      <c r="C152" s="73" t="s">
        <v>138</v>
      </c>
      <c r="D152" s="73"/>
      <c r="E152" s="73"/>
      <c r="F152" s="245">
        <v>365</v>
      </c>
      <c r="G152" s="113"/>
      <c r="H152" s="113"/>
      <c r="I152" s="246">
        <f t="shared" si="4"/>
        <v>80786.149999999965</v>
      </c>
      <c r="J152"/>
    </row>
    <row r="153" spans="1:10" s="58" customFormat="1" x14ac:dyDescent="0.45">
      <c r="A153">
        <f t="shared" si="5"/>
        <v>147</v>
      </c>
      <c r="B153" s="159" t="s">
        <v>253</v>
      </c>
      <c r="C153" s="73" t="s">
        <v>138</v>
      </c>
      <c r="D153" s="73"/>
      <c r="E153" s="73"/>
      <c r="F153" s="245">
        <v>384.11</v>
      </c>
      <c r="G153" s="113"/>
      <c r="H153" s="113"/>
      <c r="I153" s="246">
        <f t="shared" si="4"/>
        <v>81170.259999999966</v>
      </c>
      <c r="J153"/>
    </row>
    <row r="154" spans="1:10" s="58" customFormat="1" x14ac:dyDescent="0.45">
      <c r="A154">
        <f t="shared" si="5"/>
        <v>148</v>
      </c>
      <c r="B154" s="159" t="s">
        <v>253</v>
      </c>
      <c r="C154" s="73" t="s">
        <v>138</v>
      </c>
      <c r="D154" s="73"/>
      <c r="E154" s="73"/>
      <c r="F154" s="245">
        <v>389.08</v>
      </c>
      <c r="G154" s="113"/>
      <c r="H154" s="113"/>
      <c r="I154" s="246">
        <f t="shared" si="4"/>
        <v>81559.339999999967</v>
      </c>
      <c r="J154"/>
    </row>
    <row r="155" spans="1:10" s="58" customFormat="1" x14ac:dyDescent="0.45">
      <c r="A155">
        <f t="shared" si="5"/>
        <v>149</v>
      </c>
      <c r="B155" s="159" t="s">
        <v>253</v>
      </c>
      <c r="C155" s="73" t="s">
        <v>138</v>
      </c>
      <c r="D155" s="73"/>
      <c r="E155" s="73"/>
      <c r="F155" s="245">
        <v>390.24</v>
      </c>
      <c r="G155" s="113"/>
      <c r="H155" s="113"/>
      <c r="I155" s="246">
        <f t="shared" si="4"/>
        <v>81949.579999999973</v>
      </c>
      <c r="J155"/>
    </row>
    <row r="156" spans="1:10" s="58" customFormat="1" x14ac:dyDescent="0.45">
      <c r="A156">
        <f t="shared" si="5"/>
        <v>150</v>
      </c>
      <c r="B156" s="159" t="s">
        <v>253</v>
      </c>
      <c r="C156" s="73" t="s">
        <v>150</v>
      </c>
      <c r="D156" s="73"/>
      <c r="E156" s="73"/>
      <c r="F156" s="245">
        <v>399.41</v>
      </c>
      <c r="G156" s="113"/>
      <c r="H156" s="113"/>
      <c r="I156" s="246">
        <f t="shared" si="4"/>
        <v>82348.989999999976</v>
      </c>
      <c r="J156"/>
    </row>
    <row r="157" spans="1:10" s="58" customFormat="1" x14ac:dyDescent="0.45">
      <c r="A157">
        <f t="shared" si="5"/>
        <v>151</v>
      </c>
      <c r="B157" s="159" t="s">
        <v>253</v>
      </c>
      <c r="C157" s="73" t="s">
        <v>136</v>
      </c>
      <c r="D157" s="73"/>
      <c r="E157" s="73"/>
      <c r="F157" s="245">
        <v>368.08</v>
      </c>
      <c r="G157" s="113"/>
      <c r="H157" s="113"/>
      <c r="I157" s="246">
        <f t="shared" si="4"/>
        <v>82717.069999999978</v>
      </c>
      <c r="J157"/>
    </row>
    <row r="158" spans="1:10" s="58" customFormat="1" x14ac:dyDescent="0.45">
      <c r="A158">
        <f t="shared" si="5"/>
        <v>152</v>
      </c>
      <c r="B158" s="159" t="s">
        <v>253</v>
      </c>
      <c r="C158" s="73" t="s">
        <v>136</v>
      </c>
      <c r="D158" s="73"/>
      <c r="E158" s="73"/>
      <c r="F158" s="245">
        <v>400</v>
      </c>
      <c r="G158" s="113"/>
      <c r="H158" s="113"/>
      <c r="I158" s="246">
        <f t="shared" si="4"/>
        <v>83117.069999999978</v>
      </c>
      <c r="J158"/>
    </row>
    <row r="159" spans="1:10" s="58" customFormat="1" x14ac:dyDescent="0.45">
      <c r="A159">
        <f t="shared" si="5"/>
        <v>153</v>
      </c>
      <c r="B159" s="159" t="s">
        <v>253</v>
      </c>
      <c r="C159" s="73" t="s">
        <v>142</v>
      </c>
      <c r="D159" s="73"/>
      <c r="E159" s="73"/>
      <c r="F159" s="73"/>
      <c r="G159" s="260">
        <v>3.3</v>
      </c>
      <c r="H159" s="113"/>
      <c r="I159" s="246">
        <f t="shared" si="4"/>
        <v>83113.769999999975</v>
      </c>
      <c r="J159"/>
    </row>
    <row r="160" spans="1:10" s="58" customFormat="1" x14ac:dyDescent="0.45">
      <c r="A160">
        <f t="shared" si="5"/>
        <v>154</v>
      </c>
      <c r="B160" s="159" t="s">
        <v>266</v>
      </c>
      <c r="C160" s="73" t="s">
        <v>142</v>
      </c>
      <c r="D160" s="73"/>
      <c r="E160" s="73"/>
      <c r="F160" s="73"/>
      <c r="G160" s="260">
        <v>21.5</v>
      </c>
      <c r="H160" s="113"/>
      <c r="I160" s="246">
        <f t="shared" si="4"/>
        <v>83092.269999999975</v>
      </c>
      <c r="J160"/>
    </row>
    <row r="161" spans="1:10" s="58" customFormat="1" x14ac:dyDescent="0.45">
      <c r="A161">
        <f t="shared" si="5"/>
        <v>155</v>
      </c>
      <c r="B161" s="159" t="s">
        <v>253</v>
      </c>
      <c r="C161" s="73" t="s">
        <v>136</v>
      </c>
      <c r="D161" s="73"/>
      <c r="E161" s="73"/>
      <c r="F161" s="245">
        <v>400</v>
      </c>
      <c r="G161" s="113"/>
      <c r="H161" s="113"/>
      <c r="I161" s="246">
        <f t="shared" si="4"/>
        <v>83492.269999999975</v>
      </c>
      <c r="J161"/>
    </row>
    <row r="162" spans="1:10" s="58" customFormat="1" x14ac:dyDescent="0.45">
      <c r="A162">
        <f t="shared" si="5"/>
        <v>156</v>
      </c>
      <c r="B162" s="159" t="s">
        <v>253</v>
      </c>
      <c r="C162" s="73" t="s">
        <v>143</v>
      </c>
      <c r="D162" s="73"/>
      <c r="E162" s="73"/>
      <c r="F162" s="245">
        <v>440.64</v>
      </c>
      <c r="G162" s="113"/>
      <c r="H162" s="113"/>
      <c r="I162" s="246">
        <f t="shared" si="4"/>
        <v>83932.909999999974</v>
      </c>
      <c r="J162"/>
    </row>
    <row r="163" spans="1:10" s="58" customFormat="1" x14ac:dyDescent="0.45">
      <c r="A163">
        <f t="shared" si="5"/>
        <v>157</v>
      </c>
      <c r="B163" s="159" t="s">
        <v>253</v>
      </c>
      <c r="C163" s="73" t="s">
        <v>136</v>
      </c>
      <c r="D163" s="73"/>
      <c r="E163" s="73"/>
      <c r="F163" s="245">
        <v>478.12</v>
      </c>
      <c r="G163" s="113"/>
      <c r="H163" s="113"/>
      <c r="I163" s="246">
        <f t="shared" si="4"/>
        <v>84411.02999999997</v>
      </c>
      <c r="J163"/>
    </row>
    <row r="164" spans="1:10" s="58" customFormat="1" x14ac:dyDescent="0.45">
      <c r="A164">
        <f t="shared" si="5"/>
        <v>158</v>
      </c>
      <c r="B164" s="159" t="s">
        <v>253</v>
      </c>
      <c r="C164" s="73" t="s">
        <v>138</v>
      </c>
      <c r="D164" s="73"/>
      <c r="E164" s="73"/>
      <c r="F164" s="245">
        <v>493.92</v>
      </c>
      <c r="G164" s="113"/>
      <c r="H164" s="113"/>
      <c r="I164" s="246">
        <f t="shared" si="4"/>
        <v>84904.949999999968</v>
      </c>
      <c r="J164"/>
    </row>
    <row r="165" spans="1:10" s="58" customFormat="1" x14ac:dyDescent="0.45">
      <c r="A165">
        <f t="shared" si="5"/>
        <v>159</v>
      </c>
      <c r="B165" s="159" t="s">
        <v>253</v>
      </c>
      <c r="C165" s="73" t="s">
        <v>142</v>
      </c>
      <c r="D165" s="73"/>
      <c r="E165" s="73"/>
      <c r="F165" s="73"/>
      <c r="G165" s="247">
        <v>12.5</v>
      </c>
      <c r="H165" s="113"/>
      <c r="I165" s="246">
        <f t="shared" si="4"/>
        <v>84892.449999999968</v>
      </c>
      <c r="J165"/>
    </row>
    <row r="166" spans="1:10" s="58" customFormat="1" x14ac:dyDescent="0.45">
      <c r="A166">
        <f t="shared" si="5"/>
        <v>160</v>
      </c>
      <c r="B166" s="159" t="s">
        <v>253</v>
      </c>
      <c r="C166" s="73" t="s">
        <v>136</v>
      </c>
      <c r="D166" s="73"/>
      <c r="E166" s="73"/>
      <c r="F166" s="245">
        <v>495.84</v>
      </c>
      <c r="G166" s="113"/>
      <c r="H166" s="113"/>
      <c r="I166" s="246">
        <f t="shared" si="4"/>
        <v>85388.289999999964</v>
      </c>
      <c r="J166"/>
    </row>
    <row r="167" spans="1:10" s="58" customFormat="1" x14ac:dyDescent="0.45">
      <c r="A167">
        <f t="shared" si="5"/>
        <v>161</v>
      </c>
      <c r="B167" s="159" t="s">
        <v>253</v>
      </c>
      <c r="C167" s="73" t="s">
        <v>143</v>
      </c>
      <c r="D167" s="73"/>
      <c r="E167" s="73"/>
      <c r="F167" s="245">
        <v>528.12</v>
      </c>
      <c r="G167" s="113"/>
      <c r="H167" s="113"/>
      <c r="I167" s="246">
        <f t="shared" si="4"/>
        <v>85916.40999999996</v>
      </c>
      <c r="J167"/>
    </row>
    <row r="168" spans="1:10" s="58" customFormat="1" x14ac:dyDescent="0.45">
      <c r="A168">
        <f t="shared" si="5"/>
        <v>162</v>
      </c>
      <c r="B168" s="159" t="s">
        <v>253</v>
      </c>
      <c r="C168" s="73" t="s">
        <v>267</v>
      </c>
      <c r="D168" s="73"/>
      <c r="E168" s="73"/>
      <c r="F168" s="245">
        <v>1642.67</v>
      </c>
      <c r="G168" s="113"/>
      <c r="H168" s="113"/>
      <c r="I168" s="246">
        <f t="shared" si="4"/>
        <v>87559.079999999958</v>
      </c>
      <c r="J168"/>
    </row>
    <row r="169" spans="1:10" s="58" customFormat="1" x14ac:dyDescent="0.45">
      <c r="A169">
        <f t="shared" si="5"/>
        <v>163</v>
      </c>
      <c r="B169" s="159" t="s">
        <v>253</v>
      </c>
      <c r="C169" s="73" t="s">
        <v>231</v>
      </c>
      <c r="D169" s="73"/>
      <c r="E169" s="73"/>
      <c r="F169" s="73"/>
      <c r="G169" s="247">
        <v>50</v>
      </c>
      <c r="H169" s="113"/>
      <c r="I169" s="246">
        <f t="shared" si="4"/>
        <v>87509.079999999958</v>
      </c>
      <c r="J169"/>
    </row>
    <row r="170" spans="1:10" s="58" customFormat="1" x14ac:dyDescent="0.45">
      <c r="A170">
        <f t="shared" si="5"/>
        <v>164</v>
      </c>
      <c r="B170" s="159" t="s">
        <v>253</v>
      </c>
      <c r="C170" s="73" t="s">
        <v>141</v>
      </c>
      <c r="D170" s="73"/>
      <c r="E170" s="73"/>
      <c r="F170" s="73"/>
      <c r="G170" s="247">
        <v>50</v>
      </c>
      <c r="H170" s="113"/>
      <c r="I170" s="246">
        <f t="shared" si="4"/>
        <v>87459.079999999958</v>
      </c>
      <c r="J170"/>
    </row>
    <row r="171" spans="1:10" s="58" customFormat="1" x14ac:dyDescent="0.45">
      <c r="A171">
        <f t="shared" si="5"/>
        <v>165</v>
      </c>
      <c r="B171" s="159" t="s">
        <v>253</v>
      </c>
      <c r="C171" s="73" t="s">
        <v>142</v>
      </c>
      <c r="D171" s="73"/>
      <c r="E171" s="73"/>
      <c r="F171" s="73"/>
      <c r="G171" s="248">
        <v>80</v>
      </c>
      <c r="H171" s="113"/>
      <c r="I171" s="246">
        <f t="shared" si="4"/>
        <v>87379.079999999958</v>
      </c>
      <c r="J171"/>
    </row>
    <row r="172" spans="1:10" s="58" customFormat="1" x14ac:dyDescent="0.45">
      <c r="A172">
        <f t="shared" si="5"/>
        <v>166</v>
      </c>
      <c r="B172" s="159" t="s">
        <v>266</v>
      </c>
      <c r="C172" s="73" t="s">
        <v>153</v>
      </c>
      <c r="D172" s="73"/>
      <c r="E172" s="73"/>
      <c r="F172" s="73"/>
      <c r="G172" s="113"/>
      <c r="H172" s="113">
        <v>0.05</v>
      </c>
      <c r="I172" s="246">
        <f t="shared" si="4"/>
        <v>87379.029999999955</v>
      </c>
      <c r="J172"/>
    </row>
    <row r="173" spans="1:10" s="58" customFormat="1" x14ac:dyDescent="0.45">
      <c r="A173">
        <f t="shared" si="5"/>
        <v>167</v>
      </c>
      <c r="B173" s="159" t="s">
        <v>266</v>
      </c>
      <c r="C173" s="73" t="s">
        <v>136</v>
      </c>
      <c r="D173" s="73"/>
      <c r="E173" s="73"/>
      <c r="F173" s="245">
        <v>1018.68</v>
      </c>
      <c r="G173" s="113"/>
      <c r="H173" s="113"/>
      <c r="I173" s="246">
        <f t="shared" si="4"/>
        <v>88397.709999999948</v>
      </c>
      <c r="J173"/>
    </row>
    <row r="174" spans="1:10" s="58" customFormat="1" x14ac:dyDescent="0.45">
      <c r="A174">
        <f t="shared" si="5"/>
        <v>168</v>
      </c>
      <c r="B174" s="159" t="s">
        <v>266</v>
      </c>
      <c r="C174" s="73" t="s">
        <v>144</v>
      </c>
      <c r="D174" s="73"/>
      <c r="E174" s="73"/>
      <c r="F174" s="245">
        <v>779.16</v>
      </c>
      <c r="G174" s="113"/>
      <c r="H174" s="113"/>
      <c r="I174" s="246">
        <f t="shared" si="4"/>
        <v>89176.869999999952</v>
      </c>
      <c r="J174"/>
    </row>
    <row r="175" spans="1:10" s="58" customFormat="1" x14ac:dyDescent="0.45">
      <c r="A175">
        <f t="shared" si="5"/>
        <v>169</v>
      </c>
      <c r="B175" s="159" t="s">
        <v>266</v>
      </c>
      <c r="C175" s="73" t="s">
        <v>268</v>
      </c>
      <c r="D175" s="73"/>
      <c r="E175" s="73"/>
      <c r="F175" s="245">
        <v>463.9</v>
      </c>
      <c r="G175" s="113"/>
      <c r="H175" s="113"/>
      <c r="I175" s="246">
        <f t="shared" si="4"/>
        <v>89640.769999999946</v>
      </c>
      <c r="J175"/>
    </row>
    <row r="176" spans="1:10" s="58" customFormat="1" x14ac:dyDescent="0.45">
      <c r="A176">
        <f t="shared" si="5"/>
        <v>170</v>
      </c>
      <c r="B176" s="159" t="s">
        <v>266</v>
      </c>
      <c r="C176" s="73" t="s">
        <v>138</v>
      </c>
      <c r="D176" s="73"/>
      <c r="E176" s="73"/>
      <c r="F176" s="245">
        <v>450</v>
      </c>
      <c r="G176" s="113"/>
      <c r="H176" s="113"/>
      <c r="I176" s="246">
        <f t="shared" si="4"/>
        <v>90090.769999999946</v>
      </c>
      <c r="J176"/>
    </row>
    <row r="177" spans="1:10" s="58" customFormat="1" x14ac:dyDescent="0.45">
      <c r="A177">
        <f t="shared" si="5"/>
        <v>171</v>
      </c>
      <c r="B177" s="159" t="s">
        <v>266</v>
      </c>
      <c r="C177" s="73" t="s">
        <v>138</v>
      </c>
      <c r="D177" s="73"/>
      <c r="E177" s="73"/>
      <c r="F177" s="245">
        <v>411.66</v>
      </c>
      <c r="G177" s="113"/>
      <c r="H177" s="113"/>
      <c r="I177" s="246">
        <f t="shared" si="4"/>
        <v>90502.429999999949</v>
      </c>
      <c r="J177"/>
    </row>
    <row r="178" spans="1:10" s="58" customFormat="1" x14ac:dyDescent="0.45">
      <c r="A178">
        <f t="shared" si="5"/>
        <v>172</v>
      </c>
      <c r="B178" s="159" t="s">
        <v>266</v>
      </c>
      <c r="C178" s="73" t="s">
        <v>136</v>
      </c>
      <c r="D178" s="73"/>
      <c r="E178" s="73"/>
      <c r="F178" s="245">
        <v>409.48</v>
      </c>
      <c r="G178" s="113"/>
      <c r="H178" s="113"/>
      <c r="I178" s="246">
        <f t="shared" si="4"/>
        <v>90911.909999999945</v>
      </c>
      <c r="J178"/>
    </row>
    <row r="179" spans="1:10" s="58" customFormat="1" x14ac:dyDescent="0.45">
      <c r="A179">
        <f t="shared" si="5"/>
        <v>173</v>
      </c>
      <c r="B179" s="159" t="s">
        <v>266</v>
      </c>
      <c r="C179" s="73" t="s">
        <v>136</v>
      </c>
      <c r="D179" s="73"/>
      <c r="E179" s="73"/>
      <c r="F179" s="245">
        <v>405.8</v>
      </c>
      <c r="G179" s="113"/>
      <c r="H179" s="113"/>
      <c r="I179" s="246">
        <f t="shared" si="4"/>
        <v>91317.709999999948</v>
      </c>
      <c r="J179"/>
    </row>
    <row r="180" spans="1:10" s="58" customFormat="1" x14ac:dyDescent="0.45">
      <c r="A180">
        <f t="shared" si="5"/>
        <v>174</v>
      </c>
      <c r="B180" s="159" t="s">
        <v>266</v>
      </c>
      <c r="C180" s="73" t="s">
        <v>136</v>
      </c>
      <c r="D180" s="73"/>
      <c r="E180" s="73"/>
      <c r="F180" s="245">
        <v>393.69</v>
      </c>
      <c r="G180" s="113"/>
      <c r="H180" s="113"/>
      <c r="I180" s="246">
        <f t="shared" si="4"/>
        <v>91711.399999999951</v>
      </c>
      <c r="J180"/>
    </row>
    <row r="181" spans="1:10" s="58" customFormat="1" x14ac:dyDescent="0.45">
      <c r="A181">
        <f t="shared" si="5"/>
        <v>175</v>
      </c>
      <c r="B181" s="159">
        <v>46074</v>
      </c>
      <c r="C181" s="73" t="s">
        <v>136</v>
      </c>
      <c r="D181" s="73"/>
      <c r="E181" s="73"/>
      <c r="F181" s="245">
        <v>420.74</v>
      </c>
      <c r="G181" s="113"/>
      <c r="H181" s="113"/>
      <c r="I181" s="246">
        <f t="shared" si="4"/>
        <v>92132.139999999956</v>
      </c>
      <c r="J181"/>
    </row>
    <row r="182" spans="1:10" s="58" customFormat="1" x14ac:dyDescent="0.45">
      <c r="A182">
        <f t="shared" si="5"/>
        <v>176</v>
      </c>
      <c r="B182" s="159" t="s">
        <v>270</v>
      </c>
      <c r="C182" s="73" t="s">
        <v>143</v>
      </c>
      <c r="D182" s="73"/>
      <c r="E182" s="73"/>
      <c r="F182" s="245">
        <v>815</v>
      </c>
      <c r="G182" s="113"/>
      <c r="H182" s="113"/>
      <c r="I182" s="246">
        <f t="shared" si="4"/>
        <v>92947.139999999956</v>
      </c>
      <c r="J182"/>
    </row>
    <row r="183" spans="1:10" s="58" customFormat="1" x14ac:dyDescent="0.45">
      <c r="A183">
        <f t="shared" si="5"/>
        <v>177</v>
      </c>
      <c r="B183" s="159" t="s">
        <v>270</v>
      </c>
      <c r="C183" s="73" t="s">
        <v>147</v>
      </c>
      <c r="D183" s="73"/>
      <c r="E183" s="73"/>
      <c r="F183" s="245">
        <v>813</v>
      </c>
      <c r="G183" s="113"/>
      <c r="H183" s="113"/>
      <c r="I183" s="246">
        <f t="shared" si="4"/>
        <v>93760.139999999956</v>
      </c>
      <c r="J183"/>
    </row>
    <row r="184" spans="1:10" s="58" customFormat="1" x14ac:dyDescent="0.45">
      <c r="A184">
        <f t="shared" si="5"/>
        <v>178</v>
      </c>
      <c r="B184" s="159" t="s">
        <v>270</v>
      </c>
      <c r="C184" s="73" t="s">
        <v>150</v>
      </c>
      <c r="D184" s="73"/>
      <c r="E184" s="73"/>
      <c r="F184" s="245">
        <v>427.52</v>
      </c>
      <c r="G184" s="113"/>
      <c r="H184" s="113"/>
      <c r="I184" s="246">
        <f t="shared" si="4"/>
        <v>94187.65999999996</v>
      </c>
      <c r="J184"/>
    </row>
    <row r="185" spans="1:10" s="58" customFormat="1" x14ac:dyDescent="0.45">
      <c r="A185">
        <f t="shared" si="5"/>
        <v>179</v>
      </c>
      <c r="B185" s="159" t="s">
        <v>269</v>
      </c>
      <c r="C185" s="73" t="s">
        <v>136</v>
      </c>
      <c r="D185" s="73"/>
      <c r="E185" s="73"/>
      <c r="F185" s="245">
        <v>424.15</v>
      </c>
      <c r="G185" s="113"/>
      <c r="H185" s="113"/>
      <c r="I185" s="246">
        <f t="shared" si="4"/>
        <v>94611.809999999954</v>
      </c>
      <c r="J185"/>
    </row>
    <row r="186" spans="1:10" s="58" customFormat="1" x14ac:dyDescent="0.45">
      <c r="A186">
        <f t="shared" si="5"/>
        <v>180</v>
      </c>
      <c r="B186" s="159" t="s">
        <v>269</v>
      </c>
      <c r="C186" s="73" t="s">
        <v>143</v>
      </c>
      <c r="D186" s="73"/>
      <c r="E186" s="73"/>
      <c r="F186" s="245">
        <v>400.71</v>
      </c>
      <c r="G186" s="113"/>
      <c r="H186" s="113"/>
      <c r="I186" s="246">
        <f t="shared" si="4"/>
        <v>95012.51999999996</v>
      </c>
      <c r="J186"/>
    </row>
    <row r="187" spans="1:10" s="58" customFormat="1" x14ac:dyDescent="0.45">
      <c r="A187">
        <f t="shared" si="5"/>
        <v>181</v>
      </c>
      <c r="B187" s="159" t="s">
        <v>269</v>
      </c>
      <c r="C187" s="73" t="s">
        <v>138</v>
      </c>
      <c r="D187" s="73"/>
      <c r="E187" s="73"/>
      <c r="F187" s="245">
        <v>389</v>
      </c>
      <c r="G187" s="113"/>
      <c r="H187" s="113"/>
      <c r="I187" s="246">
        <f t="shared" si="4"/>
        <v>95401.51999999996</v>
      </c>
      <c r="J187"/>
    </row>
    <row r="188" spans="1:10" s="58" customFormat="1" x14ac:dyDescent="0.45">
      <c r="A188">
        <f t="shared" si="5"/>
        <v>182</v>
      </c>
      <c r="B188" s="159" t="s">
        <v>271</v>
      </c>
      <c r="C188" s="73" t="s">
        <v>153</v>
      </c>
      <c r="D188" s="73"/>
      <c r="E188" s="73"/>
      <c r="F188" s="73"/>
      <c r="G188" s="113"/>
      <c r="H188" s="113">
        <v>0.1</v>
      </c>
      <c r="I188" s="246">
        <f t="shared" si="4"/>
        <v>95401.419999999955</v>
      </c>
      <c r="J188"/>
    </row>
    <row r="189" spans="1:10" s="58" customFormat="1" x14ac:dyDescent="0.45">
      <c r="A189">
        <f t="shared" si="5"/>
        <v>183</v>
      </c>
      <c r="B189" s="159" t="s">
        <v>271</v>
      </c>
      <c r="C189" s="73" t="s">
        <v>144</v>
      </c>
      <c r="D189" s="73"/>
      <c r="E189" s="73"/>
      <c r="F189" s="245">
        <v>1398.22</v>
      </c>
      <c r="G189" s="113"/>
      <c r="H189" s="113"/>
      <c r="I189" s="246">
        <f t="shared" si="4"/>
        <v>96799.639999999956</v>
      </c>
      <c r="J189"/>
    </row>
    <row r="190" spans="1:10" s="58" customFormat="1" x14ac:dyDescent="0.45">
      <c r="A190">
        <f t="shared" si="5"/>
        <v>184</v>
      </c>
      <c r="B190" s="159" t="s">
        <v>271</v>
      </c>
      <c r="C190" s="73" t="s">
        <v>143</v>
      </c>
      <c r="D190" s="73"/>
      <c r="E190" s="73"/>
      <c r="F190" s="245">
        <v>1000</v>
      </c>
      <c r="G190" s="113"/>
      <c r="H190" s="113"/>
      <c r="I190" s="246">
        <f t="shared" si="4"/>
        <v>97799.639999999956</v>
      </c>
      <c r="J190"/>
    </row>
    <row r="191" spans="1:10" s="58" customFormat="1" x14ac:dyDescent="0.45">
      <c r="A191">
        <f t="shared" si="5"/>
        <v>185</v>
      </c>
      <c r="B191" s="159" t="s">
        <v>271</v>
      </c>
      <c r="C191" s="73" t="s">
        <v>144</v>
      </c>
      <c r="D191" s="73"/>
      <c r="E191" s="73"/>
      <c r="F191" s="245">
        <v>441.5</v>
      </c>
      <c r="G191" s="113"/>
      <c r="H191" s="113"/>
      <c r="I191" s="246">
        <f t="shared" si="4"/>
        <v>98241.139999999956</v>
      </c>
      <c r="J191"/>
    </row>
    <row r="192" spans="1:10" s="58" customFormat="1" x14ac:dyDescent="0.45">
      <c r="A192">
        <f t="shared" si="5"/>
        <v>186</v>
      </c>
      <c r="B192" s="159" t="s">
        <v>271</v>
      </c>
      <c r="C192" s="73" t="s">
        <v>272</v>
      </c>
      <c r="D192" s="73"/>
      <c r="E192" s="73"/>
      <c r="F192" s="245">
        <v>419.3</v>
      </c>
      <c r="G192" s="113"/>
      <c r="H192" s="113"/>
      <c r="I192" s="246">
        <f t="shared" si="4"/>
        <v>98660.439999999959</v>
      </c>
      <c r="J192"/>
    </row>
    <row r="193" spans="1:10" s="58" customFormat="1" x14ac:dyDescent="0.45">
      <c r="A193">
        <f t="shared" si="5"/>
        <v>187</v>
      </c>
      <c r="B193" s="159" t="s">
        <v>271</v>
      </c>
      <c r="C193" s="73" t="s">
        <v>147</v>
      </c>
      <c r="D193" s="73"/>
      <c r="E193" s="73"/>
      <c r="F193" s="245">
        <v>375.75</v>
      </c>
      <c r="G193" s="113"/>
      <c r="H193" s="113"/>
      <c r="I193" s="246">
        <f t="shared" si="4"/>
        <v>99036.189999999959</v>
      </c>
      <c r="J193"/>
    </row>
    <row r="194" spans="1:10" s="58" customFormat="1" x14ac:dyDescent="0.45">
      <c r="A194">
        <f t="shared" si="5"/>
        <v>188</v>
      </c>
      <c r="B194" s="159" t="s">
        <v>271</v>
      </c>
      <c r="C194" s="73" t="s">
        <v>136</v>
      </c>
      <c r="D194" s="73"/>
      <c r="E194" s="73"/>
      <c r="F194" s="245">
        <v>27</v>
      </c>
      <c r="G194" s="113"/>
      <c r="H194" s="113"/>
      <c r="I194" s="246">
        <f t="shared" si="4"/>
        <v>99063.189999999959</v>
      </c>
      <c r="J194"/>
    </row>
    <row r="195" spans="1:10" s="58" customFormat="1" x14ac:dyDescent="0.45">
      <c r="A195">
        <f t="shared" si="5"/>
        <v>189</v>
      </c>
      <c r="B195" s="159" t="s">
        <v>274</v>
      </c>
      <c r="C195" s="73" t="s">
        <v>142</v>
      </c>
      <c r="D195" s="73"/>
      <c r="E195" s="73"/>
      <c r="F195" s="73"/>
      <c r="G195" s="247">
        <v>300</v>
      </c>
      <c r="H195" s="113"/>
      <c r="I195" s="246">
        <f t="shared" si="4"/>
        <v>98763.189999999959</v>
      </c>
      <c r="J195"/>
    </row>
    <row r="196" spans="1:10" s="58" customFormat="1" x14ac:dyDescent="0.45">
      <c r="A196">
        <f t="shared" si="5"/>
        <v>190</v>
      </c>
      <c r="B196" s="159" t="s">
        <v>274</v>
      </c>
      <c r="C196" s="73" t="s">
        <v>275</v>
      </c>
      <c r="D196" s="73"/>
      <c r="E196" s="73"/>
      <c r="F196" s="73"/>
      <c r="G196" s="247">
        <v>200</v>
      </c>
      <c r="H196" s="113"/>
      <c r="I196" s="246">
        <f t="shared" si="4"/>
        <v>98563.189999999959</v>
      </c>
      <c r="J196"/>
    </row>
    <row r="197" spans="1:10" s="58" customFormat="1" x14ac:dyDescent="0.45">
      <c r="A197">
        <f t="shared" si="5"/>
        <v>191</v>
      </c>
      <c r="B197" s="159" t="s">
        <v>274</v>
      </c>
      <c r="C197" s="73" t="s">
        <v>142</v>
      </c>
      <c r="D197" s="73"/>
      <c r="E197" s="73"/>
      <c r="F197" s="73"/>
      <c r="G197" s="260">
        <v>40</v>
      </c>
      <c r="H197" s="113"/>
      <c r="I197" s="246">
        <f t="shared" si="4"/>
        <v>98523.189999999959</v>
      </c>
      <c r="J197"/>
    </row>
    <row r="198" spans="1:10" s="58" customFormat="1" x14ac:dyDescent="0.45">
      <c r="A198">
        <f t="shared" si="5"/>
        <v>192</v>
      </c>
      <c r="B198" s="159" t="s">
        <v>274</v>
      </c>
      <c r="C198" s="73" t="s">
        <v>138</v>
      </c>
      <c r="D198" s="73"/>
      <c r="E198" s="73"/>
      <c r="F198" s="245">
        <v>731.41</v>
      </c>
      <c r="G198" s="113"/>
      <c r="H198" s="113"/>
      <c r="I198" s="246">
        <f t="shared" si="4"/>
        <v>99254.599999999962</v>
      </c>
      <c r="J198"/>
    </row>
    <row r="199" spans="1:10" s="58" customFormat="1" x14ac:dyDescent="0.45">
      <c r="A199">
        <f t="shared" ref="A199:A245" si="6">ROW()-6</f>
        <v>193</v>
      </c>
      <c r="B199" s="159" t="s">
        <v>274</v>
      </c>
      <c r="C199" s="73" t="s">
        <v>138</v>
      </c>
      <c r="D199" s="73"/>
      <c r="E199" s="73"/>
      <c r="F199" s="245">
        <v>439</v>
      </c>
      <c r="G199" s="113"/>
      <c r="H199" s="113"/>
      <c r="I199" s="246">
        <f t="shared" ref="I199:I245" si="7">I198+F199-G199-H199</f>
        <v>99693.599999999962</v>
      </c>
      <c r="J199"/>
    </row>
    <row r="200" spans="1:10" s="58" customFormat="1" x14ac:dyDescent="0.45">
      <c r="A200">
        <f t="shared" si="6"/>
        <v>194</v>
      </c>
      <c r="B200" s="159" t="s">
        <v>274</v>
      </c>
      <c r="C200" s="73" t="s">
        <v>143</v>
      </c>
      <c r="D200" s="73"/>
      <c r="E200" s="73"/>
      <c r="F200" s="245">
        <v>414.18</v>
      </c>
      <c r="G200" s="113"/>
      <c r="H200" s="113"/>
      <c r="I200" s="246">
        <f t="shared" si="7"/>
        <v>100107.77999999996</v>
      </c>
      <c r="J200"/>
    </row>
    <row r="201" spans="1:10" s="58" customFormat="1" x14ac:dyDescent="0.45">
      <c r="A201">
        <f t="shared" si="6"/>
        <v>195</v>
      </c>
      <c r="B201" s="159" t="s">
        <v>274</v>
      </c>
      <c r="C201" s="73" t="s">
        <v>143</v>
      </c>
      <c r="D201" s="73"/>
      <c r="E201" s="73"/>
      <c r="F201" s="245">
        <v>395.98</v>
      </c>
      <c r="G201" s="113"/>
      <c r="H201" s="113"/>
      <c r="I201" s="246">
        <f t="shared" si="7"/>
        <v>100503.75999999995</v>
      </c>
      <c r="J201"/>
    </row>
    <row r="202" spans="1:10" s="58" customFormat="1" x14ac:dyDescent="0.45">
      <c r="A202">
        <f t="shared" si="6"/>
        <v>196</v>
      </c>
      <c r="B202" s="159" t="s">
        <v>273</v>
      </c>
      <c r="C202" s="73" t="s">
        <v>142</v>
      </c>
      <c r="D202" s="73"/>
      <c r="E202" s="73"/>
      <c r="F202" s="73"/>
      <c r="G202" s="247">
        <v>1340</v>
      </c>
      <c r="H202" s="113"/>
      <c r="I202" s="246">
        <f t="shared" si="7"/>
        <v>99163.759999999951</v>
      </c>
      <c r="J202"/>
    </row>
    <row r="203" spans="1:10" s="58" customFormat="1" x14ac:dyDescent="0.45">
      <c r="A203">
        <f t="shared" si="6"/>
        <v>197</v>
      </c>
      <c r="B203" s="159" t="s">
        <v>273</v>
      </c>
      <c r="C203" s="73" t="s">
        <v>136</v>
      </c>
      <c r="D203" s="73"/>
      <c r="E203" s="73"/>
      <c r="F203" s="245">
        <v>390.77</v>
      </c>
      <c r="G203" s="113"/>
      <c r="H203" s="113"/>
      <c r="I203" s="246">
        <f t="shared" si="7"/>
        <v>99554.529999999955</v>
      </c>
      <c r="J203"/>
    </row>
    <row r="204" spans="1:10" s="58" customFormat="1" x14ac:dyDescent="0.45">
      <c r="A204">
        <f t="shared" si="6"/>
        <v>198</v>
      </c>
      <c r="B204" s="159" t="s">
        <v>273</v>
      </c>
      <c r="C204" s="73" t="s">
        <v>153</v>
      </c>
      <c r="D204" s="73"/>
      <c r="E204" s="73"/>
      <c r="F204" s="73"/>
      <c r="G204" s="113"/>
      <c r="H204" s="113">
        <v>0.05</v>
      </c>
      <c r="I204" s="246">
        <f t="shared" si="7"/>
        <v>99554.479999999952</v>
      </c>
      <c r="J204"/>
    </row>
    <row r="205" spans="1:10" s="58" customFormat="1" x14ac:dyDescent="0.45">
      <c r="A205">
        <f t="shared" si="6"/>
        <v>199</v>
      </c>
      <c r="B205" s="159" t="s">
        <v>273</v>
      </c>
      <c r="C205" s="73" t="s">
        <v>138</v>
      </c>
      <c r="D205" s="73"/>
      <c r="E205" s="73"/>
      <c r="F205" s="245">
        <v>500</v>
      </c>
      <c r="G205" s="113"/>
      <c r="H205" s="113"/>
      <c r="I205" s="246">
        <f t="shared" si="7"/>
        <v>100054.47999999995</v>
      </c>
      <c r="J205"/>
    </row>
    <row r="206" spans="1:10" s="58" customFormat="1" x14ac:dyDescent="0.45">
      <c r="A206">
        <f t="shared" si="6"/>
        <v>200</v>
      </c>
      <c r="B206" s="159" t="s">
        <v>273</v>
      </c>
      <c r="C206" s="73" t="s">
        <v>138</v>
      </c>
      <c r="D206" s="73"/>
      <c r="E206" s="73"/>
      <c r="F206" s="245">
        <v>490</v>
      </c>
      <c r="G206" s="113"/>
      <c r="H206" s="113"/>
      <c r="I206" s="246">
        <f t="shared" si="7"/>
        <v>100544.47999999995</v>
      </c>
      <c r="J206"/>
    </row>
    <row r="207" spans="1:10" s="58" customFormat="1" x14ac:dyDescent="0.45">
      <c r="A207">
        <f t="shared" si="6"/>
        <v>201</v>
      </c>
      <c r="B207" s="159" t="s">
        <v>273</v>
      </c>
      <c r="C207" s="73" t="s">
        <v>138</v>
      </c>
      <c r="D207" s="73"/>
      <c r="E207" s="73"/>
      <c r="F207" s="245">
        <v>398</v>
      </c>
      <c r="G207" s="113"/>
      <c r="H207" s="113"/>
      <c r="I207" s="246">
        <f t="shared" si="7"/>
        <v>100942.47999999995</v>
      </c>
      <c r="J207"/>
    </row>
    <row r="208" spans="1:10" s="58" customFormat="1" x14ac:dyDescent="0.45">
      <c r="A208">
        <f t="shared" si="6"/>
        <v>202</v>
      </c>
      <c r="B208" s="159" t="s">
        <v>273</v>
      </c>
      <c r="C208" s="73" t="s">
        <v>136</v>
      </c>
      <c r="D208" s="73"/>
      <c r="E208" s="73"/>
      <c r="F208" s="245">
        <v>396</v>
      </c>
      <c r="G208" s="113"/>
      <c r="H208" s="113"/>
      <c r="I208" s="246">
        <f t="shared" si="7"/>
        <v>101338.47999999995</v>
      </c>
      <c r="J208"/>
    </row>
    <row r="209" spans="1:10" s="58" customFormat="1" x14ac:dyDescent="0.45">
      <c r="A209">
        <f t="shared" si="6"/>
        <v>203</v>
      </c>
      <c r="B209" s="159" t="s">
        <v>273</v>
      </c>
      <c r="C209" s="73" t="s">
        <v>138</v>
      </c>
      <c r="D209" s="73"/>
      <c r="E209" s="73"/>
      <c r="F209" s="245">
        <v>349.85</v>
      </c>
      <c r="G209" s="113"/>
      <c r="H209" s="113"/>
      <c r="I209" s="246">
        <f t="shared" si="7"/>
        <v>101688.32999999996</v>
      </c>
      <c r="J209"/>
    </row>
    <row r="210" spans="1:10" s="58" customFormat="1" x14ac:dyDescent="0.45">
      <c r="A210">
        <f t="shared" si="6"/>
        <v>204</v>
      </c>
      <c r="B210" s="159" t="s">
        <v>276</v>
      </c>
      <c r="C210" s="73" t="s">
        <v>136</v>
      </c>
      <c r="D210" s="73"/>
      <c r="E210" s="73"/>
      <c r="F210" s="245">
        <v>500</v>
      </c>
      <c r="G210" s="113"/>
      <c r="H210" s="113"/>
      <c r="I210" s="246">
        <f t="shared" si="7"/>
        <v>102188.32999999996</v>
      </c>
      <c r="J210"/>
    </row>
    <row r="211" spans="1:10" s="58" customFormat="1" x14ac:dyDescent="0.45">
      <c r="A211">
        <f t="shared" si="6"/>
        <v>205</v>
      </c>
      <c r="B211" s="159" t="s">
        <v>276</v>
      </c>
      <c r="C211" s="73" t="s">
        <v>136</v>
      </c>
      <c r="D211" s="73"/>
      <c r="E211" s="73"/>
      <c r="F211" s="245">
        <v>500</v>
      </c>
      <c r="G211" s="113"/>
      <c r="H211" s="113"/>
      <c r="I211" s="246">
        <f t="shared" si="7"/>
        <v>102688.32999999996</v>
      </c>
      <c r="J211"/>
    </row>
    <row r="212" spans="1:10" s="58" customFormat="1" x14ac:dyDescent="0.45">
      <c r="A212">
        <f t="shared" si="6"/>
        <v>206</v>
      </c>
      <c r="B212" s="159" t="s">
        <v>276</v>
      </c>
      <c r="C212" s="73" t="s">
        <v>136</v>
      </c>
      <c r="D212" s="73"/>
      <c r="E212" s="73"/>
      <c r="F212" s="245">
        <v>426</v>
      </c>
      <c r="G212" s="113"/>
      <c r="H212" s="113"/>
      <c r="I212" s="246">
        <f t="shared" si="7"/>
        <v>103114.32999999996</v>
      </c>
      <c r="J212"/>
    </row>
    <row r="213" spans="1:10" s="58" customFormat="1" x14ac:dyDescent="0.45">
      <c r="A213">
        <f t="shared" si="6"/>
        <v>207</v>
      </c>
      <c r="B213" s="159" t="s">
        <v>276</v>
      </c>
      <c r="C213" s="73" t="s">
        <v>150</v>
      </c>
      <c r="D213" s="73"/>
      <c r="E213" s="73"/>
      <c r="F213" s="245">
        <v>374.48</v>
      </c>
      <c r="G213" s="113"/>
      <c r="H213" s="113"/>
      <c r="I213" s="246">
        <f t="shared" si="7"/>
        <v>103488.80999999995</v>
      </c>
      <c r="J213"/>
    </row>
    <row r="214" spans="1:10" s="58" customFormat="1" x14ac:dyDescent="0.45">
      <c r="A214">
        <f t="shared" si="6"/>
        <v>208</v>
      </c>
      <c r="B214" s="159" t="s">
        <v>276</v>
      </c>
      <c r="C214" s="73" t="s">
        <v>136</v>
      </c>
      <c r="D214" s="73"/>
      <c r="E214" s="73"/>
      <c r="F214" s="245">
        <v>361.4</v>
      </c>
      <c r="G214" s="113"/>
      <c r="H214" s="113"/>
      <c r="I214" s="246">
        <f t="shared" si="7"/>
        <v>103850.20999999995</v>
      </c>
      <c r="J214"/>
    </row>
    <row r="215" spans="1:10" s="58" customFormat="1" x14ac:dyDescent="0.45">
      <c r="A215">
        <f t="shared" si="6"/>
        <v>209</v>
      </c>
      <c r="B215" s="159" t="s">
        <v>276</v>
      </c>
      <c r="C215" s="73" t="s">
        <v>138</v>
      </c>
      <c r="D215" s="73"/>
      <c r="E215" s="73"/>
      <c r="F215" s="245">
        <v>360.95</v>
      </c>
      <c r="G215" s="113"/>
      <c r="H215" s="113"/>
      <c r="I215" s="246">
        <f t="shared" si="7"/>
        <v>104211.15999999995</v>
      </c>
      <c r="J215"/>
    </row>
    <row r="216" spans="1:10" s="58" customFormat="1" x14ac:dyDescent="0.45">
      <c r="A216">
        <f t="shared" si="6"/>
        <v>210</v>
      </c>
      <c r="B216" s="159" t="s">
        <v>276</v>
      </c>
      <c r="C216" s="73" t="s">
        <v>138</v>
      </c>
      <c r="D216" s="73"/>
      <c r="E216" s="73"/>
      <c r="F216" s="245">
        <v>335.04</v>
      </c>
      <c r="G216" s="113"/>
      <c r="H216" s="113"/>
      <c r="I216" s="246">
        <f t="shared" si="7"/>
        <v>104546.19999999994</v>
      </c>
      <c r="J216"/>
    </row>
    <row r="217" spans="1:10" s="58" customFormat="1" x14ac:dyDescent="0.45">
      <c r="A217">
        <f t="shared" si="6"/>
        <v>211</v>
      </c>
      <c r="B217" s="159" t="s">
        <v>276</v>
      </c>
      <c r="C217" s="73" t="s">
        <v>281</v>
      </c>
      <c r="D217" s="73"/>
      <c r="E217" s="73"/>
      <c r="F217" s="245">
        <v>334.19</v>
      </c>
      <c r="G217" s="113"/>
      <c r="H217" s="113"/>
      <c r="I217" s="246">
        <f t="shared" si="7"/>
        <v>104880.38999999994</v>
      </c>
      <c r="J217"/>
    </row>
    <row r="218" spans="1:10" s="58" customFormat="1" x14ac:dyDescent="0.45">
      <c r="A218">
        <f t="shared" si="6"/>
        <v>212</v>
      </c>
      <c r="B218" s="159" t="s">
        <v>276</v>
      </c>
      <c r="C218" s="73" t="s">
        <v>138</v>
      </c>
      <c r="D218" s="73"/>
      <c r="E218" s="73"/>
      <c r="F218" s="245">
        <v>32</v>
      </c>
      <c r="G218" s="113"/>
      <c r="H218" s="113"/>
      <c r="I218" s="246">
        <f t="shared" si="7"/>
        <v>104912.38999999994</v>
      </c>
      <c r="J218"/>
    </row>
    <row r="219" spans="1:10" s="58" customFormat="1" x14ac:dyDescent="0.45">
      <c r="A219">
        <f t="shared" si="6"/>
        <v>213</v>
      </c>
      <c r="B219" s="159" t="s">
        <v>278</v>
      </c>
      <c r="C219" s="73" t="s">
        <v>277</v>
      </c>
      <c r="D219" s="73"/>
      <c r="E219" s="73"/>
      <c r="F219" s="73"/>
      <c r="G219" s="247">
        <v>14187.4</v>
      </c>
      <c r="H219" s="113"/>
      <c r="I219" s="246">
        <f t="shared" si="7"/>
        <v>90724.989999999947</v>
      </c>
      <c r="J219"/>
    </row>
    <row r="220" spans="1:10" s="58" customFormat="1" x14ac:dyDescent="0.45">
      <c r="A220">
        <f t="shared" si="6"/>
        <v>214</v>
      </c>
      <c r="B220" s="159" t="s">
        <v>278</v>
      </c>
      <c r="C220" s="73" t="s">
        <v>280</v>
      </c>
      <c r="D220" s="73" t="s">
        <v>282</v>
      </c>
      <c r="E220" s="73"/>
      <c r="F220" s="245">
        <v>1203.0999999999999</v>
      </c>
      <c r="G220" s="113"/>
      <c r="H220" s="113"/>
      <c r="I220" s="246">
        <f t="shared" si="7"/>
        <v>91928.089999999953</v>
      </c>
      <c r="J220"/>
    </row>
    <row r="221" spans="1:10" s="58" customFormat="1" x14ac:dyDescent="0.45">
      <c r="A221">
        <f t="shared" si="6"/>
        <v>215</v>
      </c>
      <c r="B221" s="159" t="s">
        <v>278</v>
      </c>
      <c r="C221" s="73" t="s">
        <v>142</v>
      </c>
      <c r="D221" s="73" t="s">
        <v>282</v>
      </c>
      <c r="E221" s="73"/>
      <c r="F221" s="245">
        <v>-378.1</v>
      </c>
      <c r="G221" s="113"/>
      <c r="H221" s="113"/>
      <c r="I221" s="246">
        <f t="shared" si="7"/>
        <v>91549.989999999947</v>
      </c>
      <c r="J221"/>
    </row>
    <row r="222" spans="1:10" s="58" customFormat="1" x14ac:dyDescent="0.45">
      <c r="A222">
        <f t="shared" si="6"/>
        <v>216</v>
      </c>
      <c r="B222" s="159" t="s">
        <v>278</v>
      </c>
      <c r="C222" s="73" t="s">
        <v>219</v>
      </c>
      <c r="D222" s="73" t="s">
        <v>282</v>
      </c>
      <c r="E222" s="73"/>
      <c r="F222" s="245">
        <v>-825</v>
      </c>
      <c r="G222" s="113"/>
      <c r="H222" s="113"/>
      <c r="I222" s="246">
        <f t="shared" si="7"/>
        <v>90724.989999999947</v>
      </c>
      <c r="J222"/>
    </row>
    <row r="223" spans="1:10" s="58" customFormat="1" x14ac:dyDescent="0.45">
      <c r="A223">
        <f t="shared" si="6"/>
        <v>217</v>
      </c>
      <c r="B223" s="159" t="s">
        <v>278</v>
      </c>
      <c r="C223" s="73" t="s">
        <v>279</v>
      </c>
      <c r="D223" s="73"/>
      <c r="E223" s="73"/>
      <c r="F223" s="73"/>
      <c r="G223" s="73"/>
      <c r="H223" s="113">
        <v>1</v>
      </c>
      <c r="I223" s="246">
        <f t="shared" si="7"/>
        <v>90723.989999999947</v>
      </c>
      <c r="J223"/>
    </row>
    <row r="224" spans="1:10" s="58" customFormat="1" x14ac:dyDescent="0.45">
      <c r="A224">
        <f t="shared" si="6"/>
        <v>218</v>
      </c>
      <c r="B224" s="159" t="s">
        <v>278</v>
      </c>
      <c r="C224" s="73" t="s">
        <v>136</v>
      </c>
      <c r="D224" s="73"/>
      <c r="E224" s="73"/>
      <c r="F224" s="245">
        <v>761.87</v>
      </c>
      <c r="G224" s="113"/>
      <c r="H224" s="113"/>
      <c r="I224" s="246">
        <f t="shared" si="7"/>
        <v>91485.859999999942</v>
      </c>
      <c r="J224"/>
    </row>
    <row r="225" spans="1:10" s="58" customFormat="1" x14ac:dyDescent="0.45">
      <c r="A225">
        <f t="shared" si="6"/>
        <v>219</v>
      </c>
      <c r="B225" s="159" t="s">
        <v>278</v>
      </c>
      <c r="C225" s="73" t="s">
        <v>144</v>
      </c>
      <c r="D225" s="73"/>
      <c r="E225" s="73"/>
      <c r="F225" s="245">
        <v>544.01</v>
      </c>
      <c r="G225" s="113"/>
      <c r="H225" s="113"/>
      <c r="I225" s="246">
        <f t="shared" si="7"/>
        <v>92029.869999999937</v>
      </c>
      <c r="J225"/>
    </row>
    <row r="226" spans="1:10" s="58" customFormat="1" x14ac:dyDescent="0.45">
      <c r="A226">
        <f t="shared" si="6"/>
        <v>220</v>
      </c>
      <c r="B226" s="159" t="s">
        <v>278</v>
      </c>
      <c r="C226" s="73" t="s">
        <v>138</v>
      </c>
      <c r="D226" s="73"/>
      <c r="E226" s="73"/>
      <c r="F226" s="245">
        <v>493.96</v>
      </c>
      <c r="G226" s="113"/>
      <c r="H226" s="113"/>
      <c r="I226" s="246">
        <f t="shared" si="7"/>
        <v>92523.829999999944</v>
      </c>
      <c r="J226"/>
    </row>
    <row r="227" spans="1:10" s="58" customFormat="1" x14ac:dyDescent="0.45">
      <c r="A227">
        <f t="shared" si="6"/>
        <v>221</v>
      </c>
      <c r="B227" s="159" t="s">
        <v>278</v>
      </c>
      <c r="C227" s="73" t="s">
        <v>285</v>
      </c>
      <c r="D227" s="73"/>
      <c r="E227" s="73"/>
      <c r="F227" s="245">
        <v>457</v>
      </c>
      <c r="G227" s="113"/>
      <c r="H227" s="113"/>
      <c r="I227" s="246">
        <f t="shared" si="7"/>
        <v>92980.829999999944</v>
      </c>
      <c r="J227"/>
    </row>
    <row r="228" spans="1:10" s="58" customFormat="1" x14ac:dyDescent="0.45">
      <c r="A228">
        <f t="shared" si="6"/>
        <v>222</v>
      </c>
      <c r="B228" s="159" t="s">
        <v>278</v>
      </c>
      <c r="C228" s="73" t="s">
        <v>138</v>
      </c>
      <c r="D228" s="73"/>
      <c r="E228" s="73"/>
      <c r="F228" s="245">
        <v>397.95</v>
      </c>
      <c r="G228" s="113"/>
      <c r="H228" s="113"/>
      <c r="I228" s="246">
        <f t="shared" si="7"/>
        <v>93378.779999999941</v>
      </c>
      <c r="J228"/>
    </row>
    <row r="229" spans="1:10" s="58" customFormat="1" x14ac:dyDescent="0.45">
      <c r="A229">
        <f t="shared" si="6"/>
        <v>223</v>
      </c>
      <c r="B229" s="159" t="s">
        <v>278</v>
      </c>
      <c r="C229" s="73" t="s">
        <v>144</v>
      </c>
      <c r="D229" s="73"/>
      <c r="E229" s="73"/>
      <c r="F229" s="245">
        <v>386.77</v>
      </c>
      <c r="G229" s="113"/>
      <c r="H229" s="113"/>
      <c r="I229" s="246">
        <f t="shared" si="7"/>
        <v>93765.549999999945</v>
      </c>
      <c r="J229"/>
    </row>
    <row r="230" spans="1:10" s="58" customFormat="1" x14ac:dyDescent="0.45">
      <c r="A230">
        <f t="shared" si="6"/>
        <v>224</v>
      </c>
      <c r="B230" s="159" t="s">
        <v>278</v>
      </c>
      <c r="C230" s="73" t="s">
        <v>138</v>
      </c>
      <c r="D230" s="73"/>
      <c r="E230" s="73"/>
      <c r="F230" s="245">
        <v>361</v>
      </c>
      <c r="G230" s="113"/>
      <c r="H230" s="113"/>
      <c r="I230" s="246">
        <f t="shared" si="7"/>
        <v>94126.549999999945</v>
      </c>
      <c r="J230"/>
    </row>
    <row r="231" spans="1:10" s="58" customFormat="1" x14ac:dyDescent="0.45">
      <c r="A231">
        <f t="shared" si="6"/>
        <v>225</v>
      </c>
      <c r="B231" s="159" t="s">
        <v>278</v>
      </c>
      <c r="C231" s="73" t="s">
        <v>153</v>
      </c>
      <c r="D231" s="73"/>
      <c r="E231" s="73"/>
      <c r="F231" s="73"/>
      <c r="G231" s="113"/>
      <c r="H231" s="113">
        <v>0.7</v>
      </c>
      <c r="I231" s="246">
        <f t="shared" si="7"/>
        <v>94125.849999999948</v>
      </c>
      <c r="J231"/>
    </row>
    <row r="232" spans="1:10" s="58" customFormat="1" x14ac:dyDescent="0.45">
      <c r="A232">
        <f t="shared" si="6"/>
        <v>226</v>
      </c>
      <c r="B232" s="159" t="s">
        <v>278</v>
      </c>
      <c r="C232" s="73" t="s">
        <v>138</v>
      </c>
      <c r="D232" s="73" t="s">
        <v>289</v>
      </c>
      <c r="E232" s="73"/>
      <c r="F232" s="245">
        <v>361</v>
      </c>
      <c r="G232" s="113"/>
      <c r="H232" s="113"/>
      <c r="I232" s="246">
        <f t="shared" si="7"/>
        <v>94486.849999999948</v>
      </c>
      <c r="J232"/>
    </row>
    <row r="233" spans="1:10" s="58" customFormat="1" x14ac:dyDescent="0.45">
      <c r="A233">
        <f t="shared" si="6"/>
        <v>227</v>
      </c>
      <c r="B233" s="159" t="s">
        <v>278</v>
      </c>
      <c r="C233" s="73" t="s">
        <v>138</v>
      </c>
      <c r="D233" s="73"/>
      <c r="E233" s="73"/>
      <c r="F233" s="245">
        <v>352.53</v>
      </c>
      <c r="G233" s="113"/>
      <c r="H233" s="113"/>
      <c r="I233" s="246">
        <f t="shared" si="7"/>
        <v>94839.379999999946</v>
      </c>
      <c r="J233"/>
    </row>
    <row r="234" spans="1:10" s="58" customFormat="1" x14ac:dyDescent="0.45">
      <c r="A234">
        <f t="shared" si="6"/>
        <v>228</v>
      </c>
      <c r="B234" s="159" t="s">
        <v>283</v>
      </c>
      <c r="C234" s="73" t="s">
        <v>136</v>
      </c>
      <c r="D234" s="73"/>
      <c r="E234" s="73"/>
      <c r="F234" s="245">
        <v>500</v>
      </c>
      <c r="G234" s="113"/>
      <c r="H234" s="113"/>
      <c r="I234" s="246">
        <f t="shared" si="7"/>
        <v>95339.379999999946</v>
      </c>
      <c r="J234"/>
    </row>
    <row r="235" spans="1:10" s="58" customFormat="1" x14ac:dyDescent="0.45">
      <c r="A235">
        <f t="shared" si="6"/>
        <v>229</v>
      </c>
      <c r="B235" s="159" t="s">
        <v>283</v>
      </c>
      <c r="C235" s="73" t="s">
        <v>136</v>
      </c>
      <c r="D235" s="73"/>
      <c r="E235" s="73"/>
      <c r="F235" s="245">
        <v>12</v>
      </c>
      <c r="G235" s="113"/>
      <c r="H235" s="113"/>
      <c r="I235" s="246">
        <f t="shared" si="7"/>
        <v>95351.379999999946</v>
      </c>
      <c r="J235"/>
    </row>
    <row r="236" spans="1:10" s="58" customFormat="1" x14ac:dyDescent="0.45">
      <c r="A236">
        <f t="shared" si="6"/>
        <v>230</v>
      </c>
      <c r="B236" s="159" t="s">
        <v>283</v>
      </c>
      <c r="C236" s="73" t="s">
        <v>136</v>
      </c>
      <c r="D236" s="73"/>
      <c r="E236" s="73"/>
      <c r="F236" s="245">
        <v>500</v>
      </c>
      <c r="G236" s="113"/>
      <c r="H236" s="113"/>
      <c r="I236" s="246">
        <f t="shared" si="7"/>
        <v>95851.379999999946</v>
      </c>
      <c r="J236"/>
    </row>
    <row r="237" spans="1:10" s="58" customFormat="1" x14ac:dyDescent="0.45">
      <c r="A237">
        <f t="shared" si="6"/>
        <v>231</v>
      </c>
      <c r="B237" s="159" t="s">
        <v>283</v>
      </c>
      <c r="C237" s="73" t="s">
        <v>284</v>
      </c>
      <c r="D237" s="73"/>
      <c r="E237" s="73"/>
      <c r="F237" s="245">
        <v>0.04</v>
      </c>
      <c r="G237" s="113"/>
      <c r="H237" s="113"/>
      <c r="I237" s="246">
        <f t="shared" si="7"/>
        <v>95851.41999999994</v>
      </c>
      <c r="J237"/>
    </row>
    <row r="238" spans="1:10" s="58" customFormat="1" x14ac:dyDescent="0.45">
      <c r="A238">
        <f t="shared" si="6"/>
        <v>232</v>
      </c>
      <c r="B238" s="159" t="s">
        <v>283</v>
      </c>
      <c r="C238" s="73" t="s">
        <v>225</v>
      </c>
      <c r="D238" s="73"/>
      <c r="E238" s="73"/>
      <c r="F238" s="73"/>
      <c r="G238" s="113"/>
      <c r="H238" s="113">
        <v>35</v>
      </c>
      <c r="I238" s="246">
        <f t="shared" si="7"/>
        <v>95816.41999999994</v>
      </c>
      <c r="J238"/>
    </row>
    <row r="239" spans="1:10" s="58" customFormat="1" x14ac:dyDescent="0.45">
      <c r="A239">
        <f t="shared" si="6"/>
        <v>233</v>
      </c>
      <c r="B239" s="159" t="s">
        <v>283</v>
      </c>
      <c r="C239" s="73" t="s">
        <v>226</v>
      </c>
      <c r="D239" s="73"/>
      <c r="E239" s="73"/>
      <c r="F239" s="73"/>
      <c r="G239" s="113"/>
      <c r="H239" s="113">
        <v>5.5</v>
      </c>
      <c r="I239" s="246">
        <f t="shared" si="7"/>
        <v>95810.91999999994</v>
      </c>
      <c r="J239"/>
    </row>
    <row r="240" spans="1:10" s="58" customFormat="1" x14ac:dyDescent="0.45">
      <c r="A240">
        <f t="shared" si="6"/>
        <v>234</v>
      </c>
      <c r="B240" s="159" t="s">
        <v>283</v>
      </c>
      <c r="C240" s="73" t="s">
        <v>142</v>
      </c>
      <c r="D240" s="73"/>
      <c r="E240" s="73"/>
      <c r="F240" s="73"/>
      <c r="G240" s="113">
        <v>560.5</v>
      </c>
      <c r="H240" s="113"/>
      <c r="I240" s="246">
        <f t="shared" si="7"/>
        <v>95250.41999999994</v>
      </c>
      <c r="J240"/>
    </row>
    <row r="241" spans="1:10" s="58" customFormat="1" x14ac:dyDescent="0.45">
      <c r="A241">
        <f t="shared" si="6"/>
        <v>235</v>
      </c>
      <c r="B241" s="159" t="s">
        <v>283</v>
      </c>
      <c r="C241" s="73" t="s">
        <v>138</v>
      </c>
      <c r="D241" s="73"/>
      <c r="E241" s="73"/>
      <c r="F241" s="245">
        <v>720.74</v>
      </c>
      <c r="G241" s="113"/>
      <c r="H241" s="113"/>
      <c r="I241" s="246">
        <f t="shared" si="7"/>
        <v>95971.159999999945</v>
      </c>
      <c r="J241"/>
    </row>
    <row r="242" spans="1:10" s="58" customFormat="1" x14ac:dyDescent="0.45">
      <c r="A242">
        <f t="shared" si="6"/>
        <v>236</v>
      </c>
      <c r="B242" s="159" t="s">
        <v>283</v>
      </c>
      <c r="C242" s="73" t="s">
        <v>136</v>
      </c>
      <c r="D242" s="73"/>
      <c r="E242" s="73"/>
      <c r="F242" s="245">
        <v>500</v>
      </c>
      <c r="G242" s="113"/>
      <c r="H242" s="113"/>
      <c r="I242" s="246">
        <f t="shared" si="7"/>
        <v>96471.159999999945</v>
      </c>
      <c r="J242"/>
    </row>
    <row r="243" spans="1:10" s="58" customFormat="1" x14ac:dyDescent="0.45">
      <c r="A243">
        <f t="shared" si="6"/>
        <v>237</v>
      </c>
      <c r="B243" s="159" t="s">
        <v>283</v>
      </c>
      <c r="C243" s="73" t="s">
        <v>138</v>
      </c>
      <c r="D243" s="73"/>
      <c r="E243" s="73"/>
      <c r="F243" s="245">
        <v>433.19</v>
      </c>
      <c r="G243" s="113"/>
      <c r="H243" s="113"/>
      <c r="I243" s="246">
        <f t="shared" si="7"/>
        <v>96904.349999999948</v>
      </c>
      <c r="J243"/>
    </row>
    <row r="244" spans="1:10" s="58" customFormat="1" x14ac:dyDescent="0.45">
      <c r="A244">
        <f t="shared" si="6"/>
        <v>238</v>
      </c>
      <c r="B244" s="159" t="s">
        <v>283</v>
      </c>
      <c r="C244" s="73" t="s">
        <v>138</v>
      </c>
      <c r="D244" s="73"/>
      <c r="E244" s="73"/>
      <c r="F244" s="245">
        <v>368.3</v>
      </c>
      <c r="G244" s="113"/>
      <c r="H244" s="113"/>
      <c r="I244" s="246">
        <f t="shared" si="7"/>
        <v>97272.649999999951</v>
      </c>
      <c r="J244"/>
    </row>
    <row r="245" spans="1:10" s="58" customFormat="1" x14ac:dyDescent="0.45">
      <c r="A245">
        <f t="shared" si="6"/>
        <v>239</v>
      </c>
      <c r="B245" s="159" t="s">
        <v>283</v>
      </c>
      <c r="C245" s="73" t="s">
        <v>153</v>
      </c>
      <c r="D245" s="73"/>
      <c r="E245" s="73"/>
      <c r="F245" s="73"/>
      <c r="G245" s="113"/>
      <c r="H245" s="113">
        <v>0.05</v>
      </c>
      <c r="I245" s="246">
        <f t="shared" si="7"/>
        <v>97272.599999999948</v>
      </c>
      <c r="J245"/>
    </row>
    <row r="246" spans="1:10" ht="14.65" thickBot="1" x14ac:dyDescent="0.5">
      <c r="F246" s="38">
        <f>SUM(F7:F245)</f>
        <v>73777.840000000011</v>
      </c>
      <c r="G246" s="38">
        <f>SUM(G7:G245)</f>
        <v>63109.63</v>
      </c>
      <c r="H246" s="48">
        <f>SUM(H7:H245)</f>
        <v>48.649999999999991</v>
      </c>
      <c r="I246" s="7"/>
    </row>
    <row r="247" spans="1:10" ht="14.65" thickTop="1" x14ac:dyDescent="0.45">
      <c r="B247" s="158" t="s">
        <v>25</v>
      </c>
      <c r="C247" s="74" t="s">
        <v>25</v>
      </c>
      <c r="D247" s="6" t="s">
        <v>25</v>
      </c>
      <c r="E247" s="6" t="s">
        <v>25</v>
      </c>
      <c r="F247" s="43"/>
      <c r="I247" s="7"/>
    </row>
    <row r="248" spans="1:10" s="58" customFormat="1" x14ac:dyDescent="0.45">
      <c r="A248"/>
      <c r="B248" s="158"/>
      <c r="C248" s="89" t="s">
        <v>25</v>
      </c>
      <c r="D248"/>
      <c r="E248" s="6"/>
      <c r="F248" s="43" t="s">
        <v>25</v>
      </c>
      <c r="G248" s="8"/>
      <c r="H248" s="8"/>
      <c r="I248" s="7"/>
      <c r="J248"/>
    </row>
    <row r="249" spans="1:10" s="58" customFormat="1" x14ac:dyDescent="0.45">
      <c r="A249"/>
      <c r="B249" s="162"/>
      <c r="C249" s="90"/>
      <c r="D249" s="4"/>
      <c r="E249" s="16"/>
      <c r="F249" s="43"/>
      <c r="G249" s="8"/>
      <c r="H249" s="8"/>
      <c r="I249"/>
      <c r="J249"/>
    </row>
    <row r="250" spans="1:10" s="58" customFormat="1" x14ac:dyDescent="0.45">
      <c r="A250"/>
      <c r="B250" s="162"/>
      <c r="C250" s="313" t="s">
        <v>126</v>
      </c>
      <c r="D250" s="313"/>
      <c r="E250" s="313"/>
      <c r="F250" s="43"/>
      <c r="G250" s="8"/>
      <c r="H250" s="8"/>
      <c r="I250"/>
      <c r="J250"/>
    </row>
    <row r="251" spans="1:10" s="58" customFormat="1" x14ac:dyDescent="0.45">
      <c r="A251"/>
      <c r="B251" s="162"/>
      <c r="C251" s="91"/>
      <c r="D251" s="53"/>
      <c r="E251" s="53"/>
      <c r="F251" s="8"/>
      <c r="G251" s="8"/>
      <c r="H251" s="8"/>
      <c r="I251"/>
      <c r="J251"/>
    </row>
    <row r="252" spans="1:10" s="58" customFormat="1" x14ac:dyDescent="0.45">
      <c r="A252"/>
      <c r="B252" s="162"/>
      <c r="C252" s="92" t="s">
        <v>0</v>
      </c>
      <c r="D252" s="18" t="s">
        <v>12</v>
      </c>
      <c r="E252" s="18" t="s">
        <v>11</v>
      </c>
      <c r="F252" s="8"/>
      <c r="G252" s="8"/>
      <c r="H252" s="8"/>
      <c r="I252"/>
      <c r="J252"/>
    </row>
    <row r="253" spans="1:10" s="58" customFormat="1" x14ac:dyDescent="0.45">
      <c r="A253"/>
      <c r="B253" s="162"/>
      <c r="C253" s="57" t="s">
        <v>30</v>
      </c>
      <c r="D253" s="19"/>
      <c r="E253" s="13">
        <f>SUM(I6)</f>
        <v>86653.039999999979</v>
      </c>
      <c r="F253" s="8"/>
      <c r="G253" s="8"/>
      <c r="H253" s="8"/>
      <c r="I253"/>
      <c r="J253" s="46"/>
    </row>
    <row r="254" spans="1:10" s="58" customFormat="1" x14ac:dyDescent="0.45">
      <c r="A254"/>
      <c r="B254" s="162"/>
      <c r="C254" s="56" t="s">
        <v>41</v>
      </c>
      <c r="D254" s="19" t="s">
        <v>25</v>
      </c>
      <c r="E254" s="12">
        <f>SUM(F246)</f>
        <v>73777.840000000011</v>
      </c>
      <c r="F254" s="8"/>
      <c r="G254" s="8"/>
      <c r="H254" s="8"/>
      <c r="I254"/>
      <c r="J254" s="46"/>
    </row>
    <row r="255" spans="1:10" s="58" customFormat="1" ht="15.75" x14ac:dyDescent="0.5">
      <c r="A255"/>
      <c r="B255" s="162"/>
      <c r="C255" s="20" t="s">
        <v>9</v>
      </c>
      <c r="D255" s="21" t="s">
        <v>25</v>
      </c>
      <c r="E255" s="24">
        <f>SUM(E253:E254)</f>
        <v>160430.88</v>
      </c>
      <c r="F255" s="8"/>
      <c r="G255" s="8" t="s">
        <v>25</v>
      </c>
      <c r="H255" s="8"/>
      <c r="I255"/>
      <c r="J255" s="47">
        <v>43344</v>
      </c>
    </row>
    <row r="256" spans="1:10" s="58" customFormat="1" x14ac:dyDescent="0.45">
      <c r="A256"/>
      <c r="B256" s="162"/>
      <c r="C256" s="90"/>
      <c r="D256" s="4"/>
      <c r="E256" s="25"/>
      <c r="F256" s="8"/>
      <c r="G256" s="8"/>
      <c r="H256" s="8"/>
      <c r="I256"/>
      <c r="J256" s="42"/>
    </row>
    <row r="257" spans="1:14" s="58" customFormat="1" x14ac:dyDescent="0.45">
      <c r="A257"/>
      <c r="B257" s="162"/>
      <c r="C257" s="92" t="s">
        <v>1</v>
      </c>
      <c r="D257" s="4"/>
      <c r="E257" s="25"/>
      <c r="F257" s="8"/>
      <c r="G257" s="8"/>
      <c r="H257" s="8"/>
      <c r="I257"/>
      <c r="J257" s="42"/>
    </row>
    <row r="258" spans="1:14" s="267" customFormat="1" ht="105.4" customHeight="1" x14ac:dyDescent="0.45">
      <c r="A258" s="263"/>
      <c r="B258" s="264"/>
      <c r="C258" s="314" t="s">
        <v>264</v>
      </c>
      <c r="D258" s="315"/>
      <c r="E258" s="253">
        <f>SUM(G7)+G8+G9+G26+G27+G28+G29+G30+G40+G52+G74+G75+G82+G124+G122+G125+G169+G170+G165+G195+G196+G202+G219</f>
        <v>33844.269999999997</v>
      </c>
      <c r="F258" s="265"/>
      <c r="G258" s="265"/>
      <c r="H258" s="265"/>
      <c r="I258" s="263"/>
      <c r="J258" s="266"/>
    </row>
    <row r="259" spans="1:14" s="58" customFormat="1" ht="14.65" customHeight="1" x14ac:dyDescent="0.45">
      <c r="A259"/>
      <c r="B259" s="162"/>
      <c r="C259" s="316" t="s">
        <v>261</v>
      </c>
      <c r="D259" s="316"/>
      <c r="E259" s="254">
        <f>SUM(G97:G98)</f>
        <v>17336.400000000001</v>
      </c>
      <c r="F259" s="8"/>
      <c r="G259" s="8"/>
      <c r="H259" s="8"/>
      <c r="I259"/>
      <c r="J259" s="42"/>
    </row>
    <row r="260" spans="1:14" s="58" customFormat="1" ht="42" customHeight="1" x14ac:dyDescent="0.45">
      <c r="A260"/>
      <c r="B260" s="162"/>
      <c r="C260" s="317" t="s">
        <v>262</v>
      </c>
      <c r="D260" s="318"/>
      <c r="E260" s="255">
        <f>SUM(G87:G96)</f>
        <v>5860.5</v>
      </c>
      <c r="F260" s="8"/>
      <c r="G260" s="8"/>
      <c r="H260" s="8"/>
      <c r="I260"/>
      <c r="J260" s="42"/>
    </row>
    <row r="261" spans="1:14" s="58" customFormat="1" x14ac:dyDescent="0.45">
      <c r="A261"/>
      <c r="B261" s="162"/>
      <c r="C261" s="317" t="s">
        <v>251</v>
      </c>
      <c r="D261" s="318"/>
      <c r="E261" s="256">
        <f>SUM(G100:G101)</f>
        <v>2446.65</v>
      </c>
      <c r="F261" s="8"/>
      <c r="G261" s="8"/>
      <c r="H261" s="8"/>
      <c r="I261"/>
      <c r="J261" s="42"/>
    </row>
    <row r="262" spans="1:14" s="58" customFormat="1" x14ac:dyDescent="0.45">
      <c r="A262"/>
      <c r="B262" s="162"/>
      <c r="C262" s="316" t="s">
        <v>252</v>
      </c>
      <c r="D262" s="316"/>
      <c r="E262" s="257">
        <f>SUM(G159)+G160+G197</f>
        <v>64.8</v>
      </c>
      <c r="F262" s="8"/>
      <c r="G262" s="43"/>
      <c r="H262" s="8"/>
      <c r="I262"/>
      <c r="J262" s="42"/>
    </row>
    <row r="263" spans="1:14" s="58" customFormat="1" ht="58.15" customHeight="1" x14ac:dyDescent="0.45">
      <c r="A263"/>
      <c r="B263" s="162"/>
      <c r="C263" s="316" t="s">
        <v>265</v>
      </c>
      <c r="D263" s="316"/>
      <c r="E263" s="258">
        <f>SUM(G19)+G25+G41+G42+G51+G60+G61+G66+G67+G68+G78+G79+G116+G126+G171+G240</f>
        <v>3557.0099999999998</v>
      </c>
      <c r="F263" s="8" t="s">
        <v>25</v>
      </c>
      <c r="G263" s="43"/>
      <c r="H263" s="8"/>
      <c r="I263"/>
      <c r="J263" s="42"/>
    </row>
    <row r="264" spans="1:14" ht="58.15" customHeight="1" x14ac:dyDescent="0.45">
      <c r="B264" s="162"/>
      <c r="C264" s="316" t="s">
        <v>263</v>
      </c>
      <c r="D264" s="316"/>
      <c r="E264" s="259">
        <f>SUM(H246)</f>
        <v>48.649999999999991</v>
      </c>
      <c r="F264" s="8" t="s">
        <v>25</v>
      </c>
      <c r="G264" s="43" t="s">
        <v>25</v>
      </c>
      <c r="J264" s="42"/>
    </row>
    <row r="265" spans="1:14" x14ac:dyDescent="0.45">
      <c r="B265" s="162"/>
      <c r="C265" s="93" t="s">
        <v>10</v>
      </c>
      <c r="D265" s="4"/>
      <c r="E265" s="39">
        <f>SUM(E258:E264)</f>
        <v>63158.280000000006</v>
      </c>
      <c r="G265" s="50" t="s">
        <v>25</v>
      </c>
      <c r="J265" s="42"/>
    </row>
    <row r="266" spans="1:14" ht="14.65" thickBot="1" x14ac:dyDescent="0.5">
      <c r="B266" s="162"/>
      <c r="C266" s="90"/>
      <c r="D266" s="4"/>
      <c r="E266" s="23"/>
      <c r="G266" s="50"/>
      <c r="J266" s="42"/>
    </row>
    <row r="267" spans="1:14" ht="16.149999999999999" thickBot="1" x14ac:dyDescent="0.55000000000000004">
      <c r="B267" s="162"/>
      <c r="C267" s="310" t="s">
        <v>3</v>
      </c>
      <c r="D267" s="311"/>
      <c r="E267" s="27">
        <f>SUM(-E265,E255)</f>
        <v>97272.6</v>
      </c>
      <c r="G267" s="50"/>
      <c r="J267" s="42" t="s">
        <v>24</v>
      </c>
    </row>
    <row r="268" spans="1:14" x14ac:dyDescent="0.45">
      <c r="B268" s="162"/>
      <c r="C268" s="90"/>
      <c r="D268" s="4"/>
      <c r="E268" s="30"/>
      <c r="F268" s="50"/>
      <c r="G268" s="50">
        <f>SUM(E267,-I245)</f>
        <v>0</v>
      </c>
      <c r="J268" s="46"/>
    </row>
    <row r="269" spans="1:14" x14ac:dyDescent="0.45">
      <c r="B269" s="162"/>
      <c r="C269" s="90"/>
      <c r="D269" s="4"/>
      <c r="E269" s="49"/>
      <c r="F269" s="50"/>
      <c r="G269" s="50"/>
      <c r="J269" s="46"/>
    </row>
    <row r="270" spans="1:14" x14ac:dyDescent="0.45">
      <c r="E270" s="261">
        <f>SUM(E258,E260,E261,E262,E263,E264)</f>
        <v>45821.880000000005</v>
      </c>
      <c r="F270" s="50"/>
      <c r="G270" s="50"/>
      <c r="J270" s="46"/>
    </row>
    <row r="271" spans="1:14" x14ac:dyDescent="0.45">
      <c r="D271" s="262" t="s">
        <v>260</v>
      </c>
      <c r="E271" s="261" cm="1">
        <f t="array" ref="E271">MMULT(E270,1/180)</f>
        <v>254.56600000000003</v>
      </c>
    </row>
    <row r="272" spans="1:14" s="8" customFormat="1" x14ac:dyDescent="0.45">
      <c r="A272"/>
      <c r="B272" s="158"/>
      <c r="C272" s="73"/>
      <c r="D272"/>
      <c r="E272" s="29"/>
      <c r="I272"/>
      <c r="J272"/>
      <c r="K272" s="59"/>
      <c r="L272" s="59"/>
      <c r="M272" s="59"/>
      <c r="N272" s="59"/>
    </row>
    <row r="273" spans="1:14" s="8" customFormat="1" x14ac:dyDescent="0.45">
      <c r="A273"/>
      <c r="B273" s="158"/>
      <c r="C273" s="73"/>
      <c r="D273"/>
      <c r="E273" s="29">
        <v>11</v>
      </c>
      <c r="I273"/>
      <c r="J273"/>
      <c r="K273" s="59"/>
      <c r="L273" s="59"/>
      <c r="M273" s="59"/>
      <c r="N273" s="59"/>
    </row>
    <row r="274" spans="1:14" s="8" customFormat="1" x14ac:dyDescent="0.45">
      <c r="A274"/>
      <c r="B274" s="158"/>
      <c r="C274" s="73"/>
      <c r="D274"/>
      <c r="E274" s="29"/>
      <c r="I274"/>
      <c r="J274"/>
      <c r="K274" s="59"/>
      <c r="L274" s="59"/>
      <c r="M274" s="59"/>
      <c r="N274" s="59"/>
    </row>
    <row r="275" spans="1:14" s="8" customFormat="1" x14ac:dyDescent="0.45">
      <c r="A275"/>
      <c r="B275" s="158"/>
      <c r="C275" s="73"/>
      <c r="D275"/>
      <c r="E275" s="29"/>
      <c r="I275"/>
      <c r="J275"/>
      <c r="K275" s="59"/>
      <c r="L275" s="59"/>
      <c r="M275" s="59"/>
      <c r="N275" s="59"/>
    </row>
    <row r="276" spans="1:14" s="8" customFormat="1" x14ac:dyDescent="0.45">
      <c r="A276"/>
      <c r="B276" s="158"/>
      <c r="C276" s="73"/>
      <c r="D276"/>
      <c r="E276" s="34"/>
      <c r="I276"/>
      <c r="J276"/>
      <c r="K276" s="59"/>
      <c r="L276" s="59"/>
      <c r="M276" s="59"/>
      <c r="N276" s="59"/>
    </row>
  </sheetData>
  <sortState xmlns:xlrd2="http://schemas.microsoft.com/office/spreadsheetml/2017/richdata2" ref="B238:F245">
    <sortCondition ref="B238:B245"/>
  </sortState>
  <mergeCells count="15">
    <mergeCell ref="H4:H5"/>
    <mergeCell ref="B4:B5"/>
    <mergeCell ref="C4:C5"/>
    <mergeCell ref="D4:E5"/>
    <mergeCell ref="F4:F5"/>
    <mergeCell ref="G4:G5"/>
    <mergeCell ref="C263:D263"/>
    <mergeCell ref="C264:D264"/>
    <mergeCell ref="C267:D267"/>
    <mergeCell ref="C250:E250"/>
    <mergeCell ref="C258:D258"/>
    <mergeCell ref="C259:D259"/>
    <mergeCell ref="C260:D260"/>
    <mergeCell ref="C261:D261"/>
    <mergeCell ref="C262:D262"/>
  </mergeCells>
  <phoneticPr fontId="34" type="noConversion"/>
  <pageMargins left="0.7" right="0.7" top="0.75" bottom="0.75" header="0.3" footer="0.3"/>
  <pageSetup paperSize="9" scale="70" orientation="portrait" r:id="rId1"/>
  <legacyDrawing r:id="rId2"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728889C-8F61-45AB-B01C-8A6639E5AE2C}">
  <sheetPr>
    <tabColor theme="9" tint="-0.249977111117893"/>
  </sheetPr>
  <dimension ref="A1:N273"/>
  <sheetViews>
    <sheetView topLeftCell="A4" zoomScale="80" zoomScaleNormal="80" workbookViewId="0">
      <pane xSplit="1" ySplit="3" topLeftCell="B254" activePane="bottomRight" state="frozen"/>
      <selection activeCell="D98" sqref="D98"/>
      <selection pane="topRight" activeCell="D98" sqref="D98"/>
      <selection pane="bottomLeft" activeCell="D98" sqref="D98"/>
      <selection pane="bottomRight" activeCell="B9" sqref="B9"/>
    </sheetView>
  </sheetViews>
  <sheetFormatPr baseColWidth="10" defaultRowHeight="14.25" x14ac:dyDescent="0.45"/>
  <cols>
    <col min="2" max="2" width="11.86328125" style="158" bestFit="1" customWidth="1"/>
    <col min="3" max="3" width="37.265625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113" bestFit="1" customWidth="1"/>
    <col min="8" max="8" width="9.73046875" style="8" customWidth="1"/>
    <col min="9" max="9" width="12" bestFit="1" customWidth="1"/>
    <col min="10" max="10" width="15.265625" bestFit="1" customWidth="1"/>
    <col min="11" max="11" width="13.3984375" style="58" bestFit="1" customWidth="1"/>
    <col min="12" max="14" width="11.3984375" style="58"/>
  </cols>
  <sheetData>
    <row r="1" spans="1:10" ht="15.75" x14ac:dyDescent="0.5">
      <c r="B1" s="160" t="s">
        <v>25</v>
      </c>
    </row>
    <row r="2" spans="1:10" x14ac:dyDescent="0.45">
      <c r="B2" s="161" t="s">
        <v>31</v>
      </c>
      <c r="C2" s="3"/>
      <c r="D2" s="3"/>
      <c r="E2" s="15"/>
      <c r="F2" s="9"/>
      <c r="G2" s="114"/>
      <c r="H2" s="9"/>
    </row>
    <row r="3" spans="1:10" x14ac:dyDescent="0.45">
      <c r="B3" s="161" t="s">
        <v>26</v>
      </c>
      <c r="C3" s="5">
        <v>20537982765</v>
      </c>
      <c r="D3" s="3"/>
      <c r="E3" s="15"/>
      <c r="F3" s="9"/>
      <c r="G3" s="114"/>
      <c r="H3" s="9"/>
      <c r="I3" s="3"/>
    </row>
    <row r="4" spans="1:10" x14ac:dyDescent="0.45">
      <c r="B4" s="161" t="s">
        <v>6</v>
      </c>
      <c r="C4" s="88" t="s">
        <v>40</v>
      </c>
      <c r="D4" s="3"/>
      <c r="E4" s="15"/>
      <c r="F4" s="9"/>
      <c r="G4" s="114"/>
      <c r="H4" s="9"/>
      <c r="I4" s="3"/>
    </row>
    <row r="5" spans="1:10" ht="15" customHeight="1" x14ac:dyDescent="0.45">
      <c r="A5" s="1"/>
      <c r="B5" s="319" t="s">
        <v>2</v>
      </c>
      <c r="C5" s="308" t="s">
        <v>32</v>
      </c>
      <c r="D5" s="312" t="s">
        <v>36</v>
      </c>
      <c r="E5" s="312"/>
      <c r="F5" s="309" t="s">
        <v>7</v>
      </c>
      <c r="G5" s="321" t="s">
        <v>8</v>
      </c>
      <c r="H5" s="309" t="s">
        <v>5</v>
      </c>
      <c r="I5" s="33" t="s">
        <v>3</v>
      </c>
    </row>
    <row r="6" spans="1:10" x14ac:dyDescent="0.45">
      <c r="A6" s="2"/>
      <c r="B6" s="319"/>
      <c r="C6" s="308"/>
      <c r="D6" s="312"/>
      <c r="E6" s="312"/>
      <c r="F6" s="309"/>
      <c r="G6" s="321"/>
      <c r="H6" s="309"/>
      <c r="I6" s="33" t="s">
        <v>4</v>
      </c>
    </row>
    <row r="7" spans="1:10" x14ac:dyDescent="0.45">
      <c r="C7" s="3" t="s">
        <v>30</v>
      </c>
      <c r="D7" t="s">
        <v>25</v>
      </c>
      <c r="I7" s="9">
        <f>SUM('FEB26'!E267)</f>
        <v>97272.6</v>
      </c>
    </row>
    <row r="8" spans="1:10" s="58" customFormat="1" x14ac:dyDescent="0.45">
      <c r="A8">
        <f t="shared" ref="A8:A72" si="0">ROW()-7</f>
        <v>1</v>
      </c>
      <c r="B8" s="159">
        <v>46082</v>
      </c>
      <c r="C8" s="73" t="s">
        <v>144</v>
      </c>
      <c r="F8" s="163">
        <v>382</v>
      </c>
      <c r="G8" s="113"/>
      <c r="H8" s="113"/>
      <c r="I8" s="246">
        <f t="shared" ref="I8:I71" si="1">I7+F8-G8-H8</f>
        <v>97654.6</v>
      </c>
      <c r="J8"/>
    </row>
    <row r="9" spans="1:10" s="58" customFormat="1" x14ac:dyDescent="0.45">
      <c r="A9">
        <f t="shared" si="0"/>
        <v>2</v>
      </c>
      <c r="B9" s="159">
        <v>46082</v>
      </c>
      <c r="C9" s="73" t="s">
        <v>144</v>
      </c>
      <c r="F9" s="163">
        <v>384.46</v>
      </c>
      <c r="G9" s="113"/>
      <c r="H9" s="113"/>
      <c r="I9" s="246">
        <f t="shared" si="1"/>
        <v>98039.060000000012</v>
      </c>
      <c r="J9"/>
    </row>
    <row r="10" spans="1:10" s="58" customFormat="1" x14ac:dyDescent="0.45">
      <c r="A10">
        <f t="shared" si="0"/>
        <v>3</v>
      </c>
      <c r="B10" s="159">
        <v>46082</v>
      </c>
      <c r="C10" s="73" t="s">
        <v>138</v>
      </c>
      <c r="F10" s="163">
        <v>394.93</v>
      </c>
      <c r="G10" s="113"/>
      <c r="H10" s="113"/>
      <c r="I10" s="246">
        <f t="shared" si="1"/>
        <v>98433.99</v>
      </c>
      <c r="J10"/>
    </row>
    <row r="11" spans="1:10" s="58" customFormat="1" x14ac:dyDescent="0.45">
      <c r="A11">
        <f t="shared" si="0"/>
        <v>4</v>
      </c>
      <c r="B11" s="159">
        <v>46082</v>
      </c>
      <c r="C11" s="73" t="s">
        <v>138</v>
      </c>
      <c r="F11" s="163">
        <v>422.79</v>
      </c>
      <c r="G11" s="113"/>
      <c r="H11" s="113"/>
      <c r="I11" s="246">
        <f t="shared" si="1"/>
        <v>98856.78</v>
      </c>
      <c r="J11"/>
    </row>
    <row r="12" spans="1:10" s="58" customFormat="1" x14ac:dyDescent="0.45">
      <c r="A12">
        <f t="shared" si="0"/>
        <v>5</v>
      </c>
      <c r="B12" s="159">
        <v>46082</v>
      </c>
      <c r="C12" s="73" t="s">
        <v>138</v>
      </c>
      <c r="F12" s="163">
        <v>441.98</v>
      </c>
      <c r="G12" s="113"/>
      <c r="H12" s="79"/>
      <c r="I12" s="246">
        <f t="shared" si="1"/>
        <v>99298.76</v>
      </c>
      <c r="J12"/>
    </row>
    <row r="13" spans="1:10" s="58" customFormat="1" x14ac:dyDescent="0.45">
      <c r="A13">
        <f t="shared" si="0"/>
        <v>6</v>
      </c>
      <c r="B13" s="159">
        <v>46082</v>
      </c>
      <c r="C13" s="73" t="s">
        <v>288</v>
      </c>
      <c r="F13" s="163">
        <v>600</v>
      </c>
      <c r="G13" s="113"/>
      <c r="H13" s="79"/>
      <c r="I13" s="246">
        <f t="shared" si="1"/>
        <v>99898.76</v>
      </c>
      <c r="J13"/>
    </row>
    <row r="14" spans="1:10" s="58" customFormat="1" x14ac:dyDescent="0.45">
      <c r="A14">
        <f t="shared" si="0"/>
        <v>7</v>
      </c>
      <c r="B14" s="159" t="s">
        <v>286</v>
      </c>
      <c r="C14" s="73" t="s">
        <v>287</v>
      </c>
      <c r="D14" s="73" t="s">
        <v>289</v>
      </c>
      <c r="E14" s="73"/>
      <c r="F14" s="245">
        <v>-361</v>
      </c>
      <c r="G14" s="113"/>
      <c r="H14" s="79"/>
      <c r="I14" s="246">
        <f t="shared" si="1"/>
        <v>99537.76</v>
      </c>
      <c r="J14"/>
    </row>
    <row r="15" spans="1:10" s="58" customFormat="1" x14ac:dyDescent="0.45">
      <c r="A15">
        <f t="shared" si="0"/>
        <v>8</v>
      </c>
      <c r="B15" s="159" t="s">
        <v>286</v>
      </c>
      <c r="C15" s="73" t="s">
        <v>136</v>
      </c>
      <c r="D15" s="73"/>
      <c r="E15" s="73"/>
      <c r="F15" s="245">
        <v>200</v>
      </c>
      <c r="G15" s="113"/>
      <c r="H15" s="79"/>
      <c r="I15" s="246">
        <f t="shared" si="1"/>
        <v>99737.76</v>
      </c>
      <c r="J15"/>
    </row>
    <row r="16" spans="1:10" s="58" customFormat="1" x14ac:dyDescent="0.45">
      <c r="A16">
        <f t="shared" si="0"/>
        <v>9</v>
      </c>
      <c r="B16" s="159" t="s">
        <v>286</v>
      </c>
      <c r="C16" s="73" t="s">
        <v>136</v>
      </c>
      <c r="D16" s="73"/>
      <c r="E16" s="73"/>
      <c r="F16" s="245">
        <v>300</v>
      </c>
      <c r="G16" s="113"/>
      <c r="H16" s="79"/>
      <c r="I16" s="246">
        <f t="shared" si="1"/>
        <v>100037.75999999999</v>
      </c>
      <c r="J16"/>
    </row>
    <row r="17" spans="1:10" s="58" customFormat="1" x14ac:dyDescent="0.45">
      <c r="A17">
        <f t="shared" si="0"/>
        <v>10</v>
      </c>
      <c r="B17" s="159" t="s">
        <v>286</v>
      </c>
      <c r="C17" s="73" t="s">
        <v>143</v>
      </c>
      <c r="F17" s="163">
        <v>358.68</v>
      </c>
      <c r="G17" s="113"/>
      <c r="H17" s="79"/>
      <c r="I17" s="246">
        <f t="shared" si="1"/>
        <v>100396.43999999999</v>
      </c>
      <c r="J17"/>
    </row>
    <row r="18" spans="1:10" s="58" customFormat="1" x14ac:dyDescent="0.45">
      <c r="A18">
        <f t="shared" si="0"/>
        <v>11</v>
      </c>
      <c r="B18" s="159" t="s">
        <v>286</v>
      </c>
      <c r="C18" s="73" t="s">
        <v>136</v>
      </c>
      <c r="F18" s="163">
        <v>362.55</v>
      </c>
      <c r="G18" s="113"/>
      <c r="H18" s="79"/>
      <c r="I18" s="246">
        <f t="shared" si="1"/>
        <v>100758.98999999999</v>
      </c>
      <c r="J18"/>
    </row>
    <row r="19" spans="1:10" s="58" customFormat="1" x14ac:dyDescent="0.45">
      <c r="A19">
        <f t="shared" si="0"/>
        <v>12</v>
      </c>
      <c r="B19" s="159" t="s">
        <v>286</v>
      </c>
      <c r="C19" s="73" t="s">
        <v>138</v>
      </c>
      <c r="D19" s="73"/>
      <c r="E19" s="73"/>
      <c r="F19" s="245">
        <v>367.82</v>
      </c>
      <c r="G19" s="113"/>
      <c r="H19" s="79"/>
      <c r="I19" s="246">
        <f t="shared" si="1"/>
        <v>101126.81</v>
      </c>
      <c r="J19"/>
    </row>
    <row r="20" spans="1:10" s="58" customFormat="1" x14ac:dyDescent="0.45">
      <c r="A20">
        <f t="shared" si="0"/>
        <v>13</v>
      </c>
      <c r="B20" s="159" t="s">
        <v>286</v>
      </c>
      <c r="C20" s="73" t="s">
        <v>136</v>
      </c>
      <c r="F20" s="163">
        <v>373.79</v>
      </c>
      <c r="G20" s="113"/>
      <c r="H20" s="79"/>
      <c r="I20" s="246">
        <f t="shared" si="1"/>
        <v>101500.59999999999</v>
      </c>
      <c r="J20"/>
    </row>
    <row r="21" spans="1:10" s="58" customFormat="1" x14ac:dyDescent="0.45">
      <c r="A21">
        <f t="shared" si="0"/>
        <v>14</v>
      </c>
      <c r="B21" s="159" t="s">
        <v>286</v>
      </c>
      <c r="C21" s="73" t="s">
        <v>138</v>
      </c>
      <c r="F21" s="163">
        <v>377.87</v>
      </c>
      <c r="G21" s="113"/>
      <c r="H21" s="79"/>
      <c r="I21" s="246">
        <f t="shared" si="1"/>
        <v>101878.46999999999</v>
      </c>
      <c r="J21"/>
    </row>
    <row r="22" spans="1:10" s="58" customFormat="1" x14ac:dyDescent="0.45">
      <c r="A22">
        <f t="shared" si="0"/>
        <v>15</v>
      </c>
      <c r="B22" s="159" t="s">
        <v>286</v>
      </c>
      <c r="C22" s="73" t="s">
        <v>136</v>
      </c>
      <c r="F22" s="163">
        <v>387.34</v>
      </c>
      <c r="G22" s="113"/>
      <c r="H22" s="79"/>
      <c r="I22" s="246">
        <f t="shared" si="1"/>
        <v>102265.80999999998</v>
      </c>
      <c r="J22"/>
    </row>
    <row r="23" spans="1:10" s="58" customFormat="1" x14ac:dyDescent="0.45">
      <c r="A23">
        <f t="shared" si="0"/>
        <v>16</v>
      </c>
      <c r="B23" s="159" t="s">
        <v>286</v>
      </c>
      <c r="C23" s="73" t="s">
        <v>143</v>
      </c>
      <c r="F23" s="163">
        <v>419.35</v>
      </c>
      <c r="G23" s="113"/>
      <c r="H23" s="79"/>
      <c r="I23" s="246">
        <f t="shared" si="1"/>
        <v>102685.15999999999</v>
      </c>
      <c r="J23"/>
    </row>
    <row r="24" spans="1:10" s="58" customFormat="1" x14ac:dyDescent="0.45">
      <c r="A24">
        <f t="shared" si="0"/>
        <v>17</v>
      </c>
      <c r="B24" s="159" t="s">
        <v>286</v>
      </c>
      <c r="C24" s="73" t="s">
        <v>144</v>
      </c>
      <c r="F24" s="163">
        <v>466</v>
      </c>
      <c r="G24" s="113"/>
      <c r="H24" s="79"/>
      <c r="I24" s="246">
        <f t="shared" si="1"/>
        <v>103151.15999999999</v>
      </c>
      <c r="J24"/>
    </row>
    <row r="25" spans="1:10" s="58" customFormat="1" x14ac:dyDescent="0.45">
      <c r="A25">
        <f t="shared" si="0"/>
        <v>18</v>
      </c>
      <c r="B25" s="159" t="s">
        <v>286</v>
      </c>
      <c r="C25" s="73" t="s">
        <v>150</v>
      </c>
      <c r="F25" s="163">
        <v>494.35</v>
      </c>
      <c r="G25" s="113"/>
      <c r="H25" s="79"/>
      <c r="I25" s="246">
        <f t="shared" si="1"/>
        <v>103645.51</v>
      </c>
      <c r="J25"/>
    </row>
    <row r="26" spans="1:10" s="58" customFormat="1" x14ac:dyDescent="0.45">
      <c r="A26">
        <f t="shared" si="0"/>
        <v>19</v>
      </c>
      <c r="B26" s="159" t="s">
        <v>286</v>
      </c>
      <c r="C26" s="73" t="s">
        <v>136</v>
      </c>
      <c r="F26" s="163">
        <v>500</v>
      </c>
      <c r="G26" s="113"/>
      <c r="H26" s="79"/>
      <c r="I26" s="246">
        <f t="shared" si="1"/>
        <v>104145.51</v>
      </c>
      <c r="J26"/>
    </row>
    <row r="27" spans="1:10" s="58" customFormat="1" x14ac:dyDescent="0.45">
      <c r="A27">
        <f t="shared" si="0"/>
        <v>20</v>
      </c>
      <c r="B27" s="159" t="s">
        <v>290</v>
      </c>
      <c r="C27" s="73" t="s">
        <v>136</v>
      </c>
      <c r="F27" s="163">
        <v>600</v>
      </c>
      <c r="G27" s="113"/>
      <c r="H27" s="79"/>
      <c r="I27" s="246">
        <f t="shared" si="1"/>
        <v>104745.51</v>
      </c>
      <c r="J27"/>
    </row>
    <row r="28" spans="1:10" s="58" customFormat="1" x14ac:dyDescent="0.45">
      <c r="A28">
        <f t="shared" si="0"/>
        <v>21</v>
      </c>
      <c r="B28" s="159" t="s">
        <v>290</v>
      </c>
      <c r="C28" s="73" t="s">
        <v>136</v>
      </c>
      <c r="F28" s="163">
        <v>430.36</v>
      </c>
      <c r="G28" s="113"/>
      <c r="H28" s="79"/>
      <c r="I28" s="246">
        <f t="shared" si="1"/>
        <v>105175.87</v>
      </c>
      <c r="J28"/>
    </row>
    <row r="29" spans="1:10" s="58" customFormat="1" x14ac:dyDescent="0.45">
      <c r="A29">
        <f t="shared" si="0"/>
        <v>22</v>
      </c>
      <c r="B29" s="159" t="s">
        <v>290</v>
      </c>
      <c r="C29" s="73" t="s">
        <v>138</v>
      </c>
      <c r="F29" s="163">
        <v>406.08</v>
      </c>
      <c r="G29" s="113"/>
      <c r="H29" s="79"/>
      <c r="I29" s="246">
        <f t="shared" si="1"/>
        <v>105581.95</v>
      </c>
      <c r="J29"/>
    </row>
    <row r="30" spans="1:10" s="58" customFormat="1" x14ac:dyDescent="0.45">
      <c r="A30">
        <f t="shared" si="0"/>
        <v>23</v>
      </c>
      <c r="B30" s="159" t="s">
        <v>290</v>
      </c>
      <c r="C30" s="73" t="s">
        <v>147</v>
      </c>
      <c r="F30" s="163">
        <v>398</v>
      </c>
      <c r="G30" s="113"/>
      <c r="H30" s="79"/>
      <c r="I30" s="246">
        <f t="shared" si="1"/>
        <v>105979.95</v>
      </c>
      <c r="J30"/>
    </row>
    <row r="31" spans="1:10" s="58" customFormat="1" x14ac:dyDescent="0.45">
      <c r="A31">
        <f t="shared" si="0"/>
        <v>24</v>
      </c>
      <c r="B31" s="159" t="s">
        <v>290</v>
      </c>
      <c r="C31" s="73" t="s">
        <v>144</v>
      </c>
      <c r="F31" s="163">
        <v>396.8</v>
      </c>
      <c r="G31" s="113"/>
      <c r="H31" s="79"/>
      <c r="I31" s="246">
        <f t="shared" si="1"/>
        <v>106376.75</v>
      </c>
      <c r="J31"/>
    </row>
    <row r="32" spans="1:10" s="58" customFormat="1" x14ac:dyDescent="0.45">
      <c r="A32">
        <f t="shared" si="0"/>
        <v>25</v>
      </c>
      <c r="B32" s="159" t="s">
        <v>290</v>
      </c>
      <c r="C32" s="73" t="s">
        <v>292</v>
      </c>
      <c r="F32" s="163">
        <v>369.75</v>
      </c>
      <c r="G32" s="113"/>
      <c r="H32" s="79"/>
      <c r="I32" s="246">
        <f t="shared" si="1"/>
        <v>106746.5</v>
      </c>
      <c r="J32"/>
    </row>
    <row r="33" spans="1:10" s="58" customFormat="1" x14ac:dyDescent="0.45">
      <c r="A33">
        <f t="shared" si="0"/>
        <v>26</v>
      </c>
      <c r="B33" s="159" t="s">
        <v>290</v>
      </c>
      <c r="C33" s="73" t="s">
        <v>143</v>
      </c>
      <c r="F33" s="163">
        <v>368.58</v>
      </c>
      <c r="G33" s="113"/>
      <c r="H33" s="79"/>
      <c r="I33" s="246">
        <f t="shared" si="1"/>
        <v>107115.08</v>
      </c>
      <c r="J33"/>
    </row>
    <row r="34" spans="1:10" s="58" customFormat="1" x14ac:dyDescent="0.45">
      <c r="A34">
        <f t="shared" si="0"/>
        <v>27</v>
      </c>
      <c r="B34" s="159" t="s">
        <v>290</v>
      </c>
      <c r="C34" s="73" t="s">
        <v>138</v>
      </c>
      <c r="F34" s="163">
        <v>367.54</v>
      </c>
      <c r="G34" s="113"/>
      <c r="H34" s="79"/>
      <c r="I34" s="246">
        <f t="shared" si="1"/>
        <v>107482.62</v>
      </c>
      <c r="J34"/>
    </row>
    <row r="35" spans="1:10" s="58" customFormat="1" x14ac:dyDescent="0.45">
      <c r="A35">
        <f t="shared" si="0"/>
        <v>28</v>
      </c>
      <c r="B35" s="159" t="s">
        <v>290</v>
      </c>
      <c r="C35" s="73" t="s">
        <v>138</v>
      </c>
      <c r="F35" s="163">
        <v>359</v>
      </c>
      <c r="G35" s="113"/>
      <c r="H35" s="79"/>
      <c r="I35" s="246">
        <f t="shared" si="1"/>
        <v>107841.62</v>
      </c>
      <c r="J35"/>
    </row>
    <row r="36" spans="1:10" s="58" customFormat="1" x14ac:dyDescent="0.45">
      <c r="A36">
        <f t="shared" si="0"/>
        <v>29</v>
      </c>
      <c r="B36" s="159" t="s">
        <v>290</v>
      </c>
      <c r="C36" s="73" t="s">
        <v>138</v>
      </c>
      <c r="F36" s="163">
        <v>350</v>
      </c>
      <c r="G36" s="113"/>
      <c r="H36" s="79"/>
      <c r="I36" s="246">
        <f t="shared" si="1"/>
        <v>108191.62</v>
      </c>
      <c r="J36"/>
    </row>
    <row r="37" spans="1:10" s="58" customFormat="1" x14ac:dyDescent="0.45">
      <c r="A37">
        <f t="shared" si="0"/>
        <v>30</v>
      </c>
      <c r="B37" s="159" t="s">
        <v>290</v>
      </c>
      <c r="C37" s="73" t="s">
        <v>138</v>
      </c>
      <c r="F37" s="163">
        <v>339.68</v>
      </c>
      <c r="G37" s="113"/>
      <c r="H37" s="79"/>
      <c r="I37" s="246">
        <f t="shared" si="1"/>
        <v>108531.29999999999</v>
      </c>
      <c r="J37"/>
    </row>
    <row r="38" spans="1:10" s="58" customFormat="1" x14ac:dyDescent="0.45">
      <c r="A38">
        <f t="shared" si="0"/>
        <v>31</v>
      </c>
      <c r="B38" s="159" t="s">
        <v>290</v>
      </c>
      <c r="C38" s="73" t="s">
        <v>136</v>
      </c>
      <c r="F38" s="163">
        <v>30</v>
      </c>
      <c r="G38" s="113"/>
      <c r="H38" s="79"/>
      <c r="I38" s="246">
        <f t="shared" si="1"/>
        <v>108561.29999999999</v>
      </c>
      <c r="J38"/>
    </row>
    <row r="39" spans="1:10" s="58" customFormat="1" x14ac:dyDescent="0.45">
      <c r="A39">
        <f t="shared" si="0"/>
        <v>32</v>
      </c>
      <c r="B39" s="159" t="s">
        <v>291</v>
      </c>
      <c r="C39" s="73" t="s">
        <v>214</v>
      </c>
      <c r="G39" s="113"/>
      <c r="H39" s="79">
        <v>41.88</v>
      </c>
      <c r="I39" s="246">
        <f t="shared" si="1"/>
        <v>108519.41999999998</v>
      </c>
      <c r="J39"/>
    </row>
    <row r="40" spans="1:10" s="58" customFormat="1" x14ac:dyDescent="0.45">
      <c r="A40">
        <f t="shared" si="0"/>
        <v>33</v>
      </c>
      <c r="B40" s="159">
        <v>46085</v>
      </c>
      <c r="C40" s="73" t="s">
        <v>136</v>
      </c>
      <c r="F40" s="163">
        <v>393.72</v>
      </c>
      <c r="G40" s="113"/>
      <c r="H40" s="79"/>
      <c r="I40" s="246">
        <f t="shared" si="1"/>
        <v>108913.13999999998</v>
      </c>
      <c r="J40"/>
    </row>
    <row r="41" spans="1:10" s="58" customFormat="1" x14ac:dyDescent="0.45">
      <c r="A41">
        <f t="shared" si="0"/>
        <v>34</v>
      </c>
      <c r="B41" s="159" t="s">
        <v>291</v>
      </c>
      <c r="C41" s="73" t="s">
        <v>231</v>
      </c>
      <c r="G41" s="247">
        <v>350</v>
      </c>
      <c r="H41" s="79"/>
      <c r="I41" s="246">
        <f t="shared" si="1"/>
        <v>108563.13999999998</v>
      </c>
      <c r="J41"/>
    </row>
    <row r="42" spans="1:10" s="58" customFormat="1" x14ac:dyDescent="0.45">
      <c r="A42">
        <f t="shared" si="0"/>
        <v>35</v>
      </c>
      <c r="B42" s="159" t="s">
        <v>291</v>
      </c>
      <c r="C42" s="73" t="s">
        <v>299</v>
      </c>
      <c r="G42" s="247">
        <v>208.35</v>
      </c>
      <c r="H42" s="79"/>
      <c r="I42" s="246">
        <f t="shared" si="1"/>
        <v>108354.78999999998</v>
      </c>
      <c r="J42"/>
    </row>
    <row r="43" spans="1:10" s="58" customFormat="1" x14ac:dyDescent="0.45">
      <c r="A43">
        <f t="shared" si="0"/>
        <v>36</v>
      </c>
      <c r="B43" s="159" t="s">
        <v>291</v>
      </c>
      <c r="C43" s="73" t="s">
        <v>296</v>
      </c>
      <c r="G43" s="247">
        <v>202.29</v>
      </c>
      <c r="H43" s="79"/>
      <c r="I43" s="246">
        <f t="shared" si="1"/>
        <v>108152.49999999999</v>
      </c>
      <c r="J43"/>
    </row>
    <row r="44" spans="1:10" s="58" customFormat="1" x14ac:dyDescent="0.45">
      <c r="A44">
        <f t="shared" si="0"/>
        <v>37</v>
      </c>
      <c r="B44" s="159" t="s">
        <v>291</v>
      </c>
      <c r="C44" s="73" t="s">
        <v>300</v>
      </c>
      <c r="G44" s="248">
        <v>177</v>
      </c>
      <c r="H44" s="79"/>
      <c r="I44" s="246">
        <f t="shared" si="1"/>
        <v>107975.49999999999</v>
      </c>
      <c r="J44"/>
    </row>
    <row r="45" spans="1:10" s="58" customFormat="1" x14ac:dyDescent="0.45">
      <c r="A45">
        <f t="shared" si="0"/>
        <v>38</v>
      </c>
      <c r="B45" s="159" t="s">
        <v>291</v>
      </c>
      <c r="C45" s="73" t="s">
        <v>141</v>
      </c>
      <c r="G45" s="247">
        <v>100</v>
      </c>
      <c r="H45" s="79"/>
      <c r="I45" s="246">
        <f t="shared" si="1"/>
        <v>107875.49999999999</v>
      </c>
      <c r="J45"/>
    </row>
    <row r="46" spans="1:10" s="58" customFormat="1" x14ac:dyDescent="0.45">
      <c r="A46">
        <f t="shared" si="0"/>
        <v>39</v>
      </c>
      <c r="B46" s="159" t="s">
        <v>291</v>
      </c>
      <c r="C46" s="73" t="s">
        <v>138</v>
      </c>
      <c r="F46" s="163">
        <v>395.6</v>
      </c>
      <c r="G46" s="113"/>
      <c r="H46" s="79"/>
      <c r="I46" s="246">
        <f t="shared" si="1"/>
        <v>108271.09999999999</v>
      </c>
      <c r="J46"/>
    </row>
    <row r="47" spans="1:10" s="58" customFormat="1" x14ac:dyDescent="0.45">
      <c r="A47">
        <f t="shared" si="0"/>
        <v>40</v>
      </c>
      <c r="B47" s="159" t="s">
        <v>291</v>
      </c>
      <c r="C47" s="73" t="s">
        <v>144</v>
      </c>
      <c r="F47" s="163">
        <v>340</v>
      </c>
      <c r="G47" s="113"/>
      <c r="H47" s="79"/>
      <c r="I47" s="246">
        <f t="shared" si="1"/>
        <v>108611.09999999999</v>
      </c>
      <c r="J47"/>
    </row>
    <row r="48" spans="1:10" s="58" customFormat="1" x14ac:dyDescent="0.45">
      <c r="A48">
        <f t="shared" si="0"/>
        <v>41</v>
      </c>
      <c r="B48" s="159" t="s">
        <v>293</v>
      </c>
      <c r="C48" s="73" t="s">
        <v>294</v>
      </c>
      <c r="F48" s="163">
        <v>379.54</v>
      </c>
      <c r="G48" s="113"/>
      <c r="H48" s="79"/>
      <c r="I48" s="246">
        <f t="shared" si="1"/>
        <v>108990.63999999998</v>
      </c>
      <c r="J48"/>
    </row>
    <row r="49" spans="1:10" s="58" customFormat="1" x14ac:dyDescent="0.45">
      <c r="A49">
        <f t="shared" si="0"/>
        <v>42</v>
      </c>
      <c r="B49" s="159" t="s">
        <v>293</v>
      </c>
      <c r="C49" s="73" t="s">
        <v>295</v>
      </c>
      <c r="F49" s="163">
        <v>376.87</v>
      </c>
      <c r="G49" s="113"/>
      <c r="H49" s="79"/>
      <c r="I49" s="246">
        <f t="shared" si="1"/>
        <v>109367.50999999998</v>
      </c>
      <c r="J49"/>
    </row>
    <row r="50" spans="1:10" s="58" customFormat="1" x14ac:dyDescent="0.45">
      <c r="A50">
        <f t="shared" si="0"/>
        <v>43</v>
      </c>
      <c r="B50" s="159" t="s">
        <v>293</v>
      </c>
      <c r="C50" s="73" t="s">
        <v>153</v>
      </c>
      <c r="G50" s="113"/>
      <c r="H50" s="79">
        <v>0.05</v>
      </c>
      <c r="I50" s="246">
        <f t="shared" si="1"/>
        <v>109367.45999999998</v>
      </c>
      <c r="J50"/>
    </row>
    <row r="51" spans="1:10" s="58" customFormat="1" x14ac:dyDescent="0.45">
      <c r="A51">
        <f t="shared" si="0"/>
        <v>44</v>
      </c>
      <c r="B51" s="159" t="s">
        <v>293</v>
      </c>
      <c r="C51" s="73" t="s">
        <v>212</v>
      </c>
      <c r="G51" s="248">
        <v>410</v>
      </c>
      <c r="H51" s="79"/>
      <c r="I51" s="246">
        <f t="shared" si="1"/>
        <v>108957.45999999998</v>
      </c>
      <c r="J51"/>
    </row>
    <row r="52" spans="1:10" s="58" customFormat="1" x14ac:dyDescent="0.45">
      <c r="A52">
        <f t="shared" si="0"/>
        <v>45</v>
      </c>
      <c r="B52" s="159" t="s">
        <v>293</v>
      </c>
      <c r="C52" s="73" t="s">
        <v>204</v>
      </c>
      <c r="G52" s="247">
        <v>128.47999999999999</v>
      </c>
      <c r="H52" s="79"/>
      <c r="I52" s="246">
        <f t="shared" si="1"/>
        <v>108828.97999999998</v>
      </c>
      <c r="J52"/>
    </row>
    <row r="53" spans="1:10" s="58" customFormat="1" x14ac:dyDescent="0.45">
      <c r="A53">
        <f t="shared" si="0"/>
        <v>46</v>
      </c>
      <c r="B53" s="159" t="s">
        <v>293</v>
      </c>
      <c r="C53" s="73" t="s">
        <v>203</v>
      </c>
      <c r="G53" s="247">
        <v>128.47999999999999</v>
      </c>
      <c r="H53" s="79"/>
      <c r="I53" s="246">
        <f t="shared" si="1"/>
        <v>108700.49999999999</v>
      </c>
      <c r="J53"/>
    </row>
    <row r="54" spans="1:10" s="58" customFormat="1" x14ac:dyDescent="0.45">
      <c r="A54">
        <f t="shared" si="0"/>
        <v>47</v>
      </c>
      <c r="B54" s="159" t="s">
        <v>293</v>
      </c>
      <c r="C54" s="73" t="s">
        <v>201</v>
      </c>
      <c r="G54" s="247">
        <v>513.91999999999996</v>
      </c>
      <c r="H54" s="79"/>
      <c r="I54" s="246">
        <f t="shared" si="1"/>
        <v>108186.57999999999</v>
      </c>
      <c r="J54"/>
    </row>
    <row r="55" spans="1:10" s="58" customFormat="1" x14ac:dyDescent="0.45">
      <c r="A55">
        <f t="shared" si="0"/>
        <v>48</v>
      </c>
      <c r="B55" s="159" t="s">
        <v>293</v>
      </c>
      <c r="C55" s="73" t="s">
        <v>202</v>
      </c>
      <c r="G55" s="247">
        <v>427.51</v>
      </c>
      <c r="H55" s="79"/>
      <c r="I55" s="246">
        <f t="shared" si="1"/>
        <v>107759.06999999999</v>
      </c>
      <c r="J55"/>
    </row>
    <row r="56" spans="1:10" s="58" customFormat="1" x14ac:dyDescent="0.45">
      <c r="A56">
        <f t="shared" si="0"/>
        <v>49</v>
      </c>
      <c r="B56" s="159" t="s">
        <v>293</v>
      </c>
      <c r="C56" s="73" t="s">
        <v>138</v>
      </c>
      <c r="F56" s="163">
        <v>1421.5</v>
      </c>
      <c r="G56" s="113"/>
      <c r="H56" s="79"/>
      <c r="I56" s="246">
        <f t="shared" si="1"/>
        <v>109180.56999999999</v>
      </c>
      <c r="J56"/>
    </row>
    <row r="57" spans="1:10" s="58" customFormat="1" x14ac:dyDescent="0.45">
      <c r="A57">
        <f t="shared" si="0"/>
        <v>50</v>
      </c>
      <c r="B57" s="159" t="s">
        <v>293</v>
      </c>
      <c r="C57" s="73" t="s">
        <v>138</v>
      </c>
      <c r="F57" s="163">
        <v>821.41</v>
      </c>
      <c r="G57" s="113"/>
      <c r="H57" s="79"/>
      <c r="I57" s="246">
        <f t="shared" si="1"/>
        <v>110001.98</v>
      </c>
      <c r="J57"/>
    </row>
    <row r="58" spans="1:10" s="58" customFormat="1" x14ac:dyDescent="0.45">
      <c r="A58">
        <f t="shared" si="0"/>
        <v>51</v>
      </c>
      <c r="B58" s="159" t="s">
        <v>293</v>
      </c>
      <c r="C58" s="73" t="s">
        <v>142</v>
      </c>
      <c r="G58" s="248">
        <v>51</v>
      </c>
      <c r="H58" s="79"/>
      <c r="I58" s="246">
        <f t="shared" si="1"/>
        <v>109950.98</v>
      </c>
      <c r="J58"/>
    </row>
    <row r="59" spans="1:10" s="58" customFormat="1" x14ac:dyDescent="0.45">
      <c r="A59">
        <f t="shared" si="0"/>
        <v>52</v>
      </c>
      <c r="B59" s="159" t="s">
        <v>293</v>
      </c>
      <c r="C59" s="73" t="s">
        <v>298</v>
      </c>
      <c r="G59" s="247">
        <v>104</v>
      </c>
      <c r="H59" s="79"/>
      <c r="I59" s="246">
        <f t="shared" si="1"/>
        <v>109846.98</v>
      </c>
      <c r="J59"/>
    </row>
    <row r="60" spans="1:10" s="58" customFormat="1" x14ac:dyDescent="0.45">
      <c r="A60">
        <f t="shared" si="0"/>
        <v>53</v>
      </c>
      <c r="B60" s="159" t="s">
        <v>293</v>
      </c>
      <c r="C60" s="73" t="s">
        <v>297</v>
      </c>
      <c r="G60" s="247">
        <v>298.5</v>
      </c>
      <c r="H60" s="79"/>
      <c r="I60" s="246">
        <f t="shared" si="1"/>
        <v>109548.48</v>
      </c>
      <c r="J60"/>
    </row>
    <row r="61" spans="1:10" s="58" customFormat="1" x14ac:dyDescent="0.45">
      <c r="A61">
        <f t="shared" si="0"/>
        <v>54</v>
      </c>
      <c r="B61" s="159">
        <v>46087</v>
      </c>
      <c r="C61" s="73" t="s">
        <v>137</v>
      </c>
      <c r="D61" s="73"/>
      <c r="E61" s="73"/>
      <c r="F61" s="113"/>
      <c r="G61" s="247">
        <v>177</v>
      </c>
      <c r="H61" s="79"/>
      <c r="I61" s="246">
        <f t="shared" si="1"/>
        <v>109371.48</v>
      </c>
      <c r="J61"/>
    </row>
    <row r="62" spans="1:10" s="58" customFormat="1" x14ac:dyDescent="0.45">
      <c r="A62">
        <f t="shared" si="0"/>
        <v>55</v>
      </c>
      <c r="B62" s="159" t="s">
        <v>302</v>
      </c>
      <c r="C62" s="73" t="s">
        <v>153</v>
      </c>
      <c r="G62" s="113"/>
      <c r="H62" s="79">
        <v>0.05</v>
      </c>
      <c r="I62" s="246">
        <f t="shared" si="1"/>
        <v>109371.43</v>
      </c>
      <c r="J62"/>
    </row>
    <row r="63" spans="1:10" s="58" customFormat="1" x14ac:dyDescent="0.45">
      <c r="A63">
        <f t="shared" si="0"/>
        <v>56</v>
      </c>
      <c r="B63" s="159" t="s">
        <v>302</v>
      </c>
      <c r="C63" s="73" t="s">
        <v>138</v>
      </c>
      <c r="F63" s="163">
        <v>1000</v>
      </c>
      <c r="G63" s="113"/>
      <c r="H63" s="79"/>
      <c r="I63" s="246">
        <f t="shared" si="1"/>
        <v>110371.43</v>
      </c>
      <c r="J63"/>
    </row>
    <row r="64" spans="1:10" s="58" customFormat="1" x14ac:dyDescent="0.45">
      <c r="A64">
        <f t="shared" si="0"/>
        <v>57</v>
      </c>
      <c r="B64" s="159" t="s">
        <v>302</v>
      </c>
      <c r="C64" s="73" t="s">
        <v>136</v>
      </c>
      <c r="F64" s="163">
        <v>500</v>
      </c>
      <c r="G64" s="113"/>
      <c r="H64" s="79"/>
      <c r="I64" s="246">
        <f t="shared" si="1"/>
        <v>110871.43</v>
      </c>
      <c r="J64"/>
    </row>
    <row r="65" spans="1:10" s="58" customFormat="1" x14ac:dyDescent="0.45">
      <c r="A65">
        <f t="shared" si="0"/>
        <v>58</v>
      </c>
      <c r="B65" s="159" t="s">
        <v>302</v>
      </c>
      <c r="C65" s="73" t="s">
        <v>138</v>
      </c>
      <c r="F65" s="163">
        <v>444.7</v>
      </c>
      <c r="G65" s="113"/>
      <c r="H65" s="79"/>
      <c r="I65" s="246">
        <f t="shared" si="1"/>
        <v>111316.12999999999</v>
      </c>
      <c r="J65"/>
    </row>
    <row r="66" spans="1:10" s="58" customFormat="1" x14ac:dyDescent="0.45">
      <c r="A66">
        <f t="shared" si="0"/>
        <v>59</v>
      </c>
      <c r="B66" s="159" t="s">
        <v>302</v>
      </c>
      <c r="C66" s="73" t="s">
        <v>147</v>
      </c>
      <c r="F66" s="163">
        <v>407.74</v>
      </c>
      <c r="G66" s="113"/>
      <c r="H66" s="79"/>
      <c r="I66" s="246">
        <f t="shared" si="1"/>
        <v>111723.87</v>
      </c>
      <c r="J66"/>
    </row>
    <row r="67" spans="1:10" s="58" customFormat="1" x14ac:dyDescent="0.45">
      <c r="A67">
        <f t="shared" si="0"/>
        <v>60</v>
      </c>
      <c r="B67" s="159" t="s">
        <v>302</v>
      </c>
      <c r="C67" s="73" t="s">
        <v>138</v>
      </c>
      <c r="F67" s="163">
        <v>404.29</v>
      </c>
      <c r="G67" s="113"/>
      <c r="H67" s="79"/>
      <c r="I67" s="246">
        <f t="shared" si="1"/>
        <v>112128.15999999999</v>
      </c>
      <c r="J67"/>
    </row>
    <row r="68" spans="1:10" s="58" customFormat="1" x14ac:dyDescent="0.45">
      <c r="A68">
        <f t="shared" si="0"/>
        <v>61</v>
      </c>
      <c r="B68" s="159" t="s">
        <v>302</v>
      </c>
      <c r="C68" s="73" t="s">
        <v>136</v>
      </c>
      <c r="F68" s="163">
        <v>370</v>
      </c>
      <c r="G68" s="113"/>
      <c r="H68" s="79"/>
      <c r="I68" s="246">
        <f t="shared" si="1"/>
        <v>112498.15999999999</v>
      </c>
      <c r="J68"/>
    </row>
    <row r="69" spans="1:10" s="58" customFormat="1" x14ac:dyDescent="0.45">
      <c r="A69">
        <f t="shared" si="0"/>
        <v>62</v>
      </c>
      <c r="B69" s="159" t="s">
        <v>302</v>
      </c>
      <c r="C69" s="73" t="s">
        <v>136</v>
      </c>
      <c r="F69" s="163">
        <v>70</v>
      </c>
      <c r="G69" s="113"/>
      <c r="H69" s="79"/>
      <c r="I69" s="246">
        <f t="shared" si="1"/>
        <v>112568.15999999999</v>
      </c>
      <c r="J69"/>
    </row>
    <row r="70" spans="1:10" s="58" customFormat="1" x14ac:dyDescent="0.45">
      <c r="A70">
        <f t="shared" si="0"/>
        <v>63</v>
      </c>
      <c r="B70" s="159" t="s">
        <v>301</v>
      </c>
      <c r="C70" s="73" t="s">
        <v>212</v>
      </c>
      <c r="G70" s="248">
        <v>184.08</v>
      </c>
      <c r="H70" s="79"/>
      <c r="I70" s="246">
        <f t="shared" si="1"/>
        <v>112384.07999999999</v>
      </c>
      <c r="J70"/>
    </row>
    <row r="71" spans="1:10" s="58" customFormat="1" x14ac:dyDescent="0.45">
      <c r="A71">
        <f t="shared" si="0"/>
        <v>64</v>
      </c>
      <c r="B71" s="159" t="s">
        <v>301</v>
      </c>
      <c r="C71" s="73" t="s">
        <v>136</v>
      </c>
      <c r="F71" s="163">
        <v>353.76</v>
      </c>
      <c r="G71" s="113"/>
      <c r="H71" s="79"/>
      <c r="I71" s="246">
        <f t="shared" si="1"/>
        <v>112737.83999999998</v>
      </c>
      <c r="J71"/>
    </row>
    <row r="72" spans="1:10" s="58" customFormat="1" x14ac:dyDescent="0.45">
      <c r="A72">
        <f t="shared" si="0"/>
        <v>65</v>
      </c>
      <c r="B72" s="159" t="s">
        <v>301</v>
      </c>
      <c r="C72" s="73" t="s">
        <v>166</v>
      </c>
      <c r="G72" s="247">
        <v>50</v>
      </c>
      <c r="H72" s="79"/>
      <c r="I72" s="246">
        <f t="shared" ref="I72:I135" si="2">I71+F72-G72-H72</f>
        <v>112687.83999999998</v>
      </c>
      <c r="J72"/>
    </row>
    <row r="73" spans="1:10" s="58" customFormat="1" x14ac:dyDescent="0.45">
      <c r="A73">
        <f t="shared" ref="A73:A135" si="3">ROW()-7</f>
        <v>66</v>
      </c>
      <c r="B73" s="159" t="s">
        <v>301</v>
      </c>
      <c r="C73" s="73" t="s">
        <v>138</v>
      </c>
      <c r="F73" s="163">
        <v>794.09</v>
      </c>
      <c r="G73" s="113"/>
      <c r="H73" s="79"/>
      <c r="I73" s="246">
        <f t="shared" si="2"/>
        <v>113481.92999999998</v>
      </c>
      <c r="J73"/>
    </row>
    <row r="74" spans="1:10" s="58" customFormat="1" x14ac:dyDescent="0.45">
      <c r="A74">
        <f t="shared" si="3"/>
        <v>67</v>
      </c>
      <c r="B74" s="159" t="s">
        <v>303</v>
      </c>
      <c r="C74" s="73" t="s">
        <v>136</v>
      </c>
      <c r="F74" s="163">
        <v>100</v>
      </c>
      <c r="G74" s="113"/>
      <c r="H74" s="79"/>
      <c r="I74" s="246">
        <f t="shared" si="2"/>
        <v>113581.92999999998</v>
      </c>
      <c r="J74"/>
    </row>
    <row r="75" spans="1:10" s="58" customFormat="1" x14ac:dyDescent="0.45">
      <c r="A75">
        <f t="shared" si="3"/>
        <v>68</v>
      </c>
      <c r="B75" s="159" t="s">
        <v>303</v>
      </c>
      <c r="C75" s="73" t="s">
        <v>136</v>
      </c>
      <c r="F75" s="163">
        <v>500</v>
      </c>
      <c r="G75" s="113"/>
      <c r="H75" s="79"/>
      <c r="I75" s="246">
        <f t="shared" si="2"/>
        <v>114081.92999999998</v>
      </c>
      <c r="J75"/>
    </row>
    <row r="76" spans="1:10" s="58" customFormat="1" x14ac:dyDescent="0.45">
      <c r="A76">
        <f t="shared" si="3"/>
        <v>69</v>
      </c>
      <c r="B76" s="159" t="s">
        <v>303</v>
      </c>
      <c r="C76" s="73" t="s">
        <v>138</v>
      </c>
      <c r="F76" s="163">
        <v>392.81</v>
      </c>
      <c r="G76" s="113"/>
      <c r="H76" s="79"/>
      <c r="I76" s="246">
        <f t="shared" si="2"/>
        <v>114474.73999999998</v>
      </c>
      <c r="J76"/>
    </row>
    <row r="77" spans="1:10" s="58" customFormat="1" x14ac:dyDescent="0.45">
      <c r="A77">
        <f t="shared" si="3"/>
        <v>70</v>
      </c>
      <c r="B77" s="159">
        <v>46091</v>
      </c>
      <c r="C77" s="73" t="s">
        <v>212</v>
      </c>
      <c r="G77" s="248">
        <v>410</v>
      </c>
      <c r="H77" s="79"/>
      <c r="I77" s="246">
        <f t="shared" si="2"/>
        <v>114064.73999999998</v>
      </c>
      <c r="J77"/>
    </row>
    <row r="78" spans="1:10" s="58" customFormat="1" x14ac:dyDescent="0.45">
      <c r="A78">
        <f t="shared" si="3"/>
        <v>71</v>
      </c>
      <c r="B78" s="159" t="s">
        <v>305</v>
      </c>
      <c r="C78" s="73" t="s">
        <v>136</v>
      </c>
      <c r="F78" s="163">
        <v>450</v>
      </c>
      <c r="G78" s="113"/>
      <c r="H78" s="79"/>
      <c r="I78" s="246">
        <f t="shared" si="2"/>
        <v>114514.73999999998</v>
      </c>
      <c r="J78"/>
    </row>
    <row r="79" spans="1:10" s="58" customFormat="1" x14ac:dyDescent="0.45">
      <c r="A79">
        <f t="shared" si="3"/>
        <v>72</v>
      </c>
      <c r="B79" s="159" t="s">
        <v>305</v>
      </c>
      <c r="C79" s="73" t="s">
        <v>143</v>
      </c>
      <c r="F79" s="163">
        <v>410.41</v>
      </c>
      <c r="G79" s="113"/>
      <c r="H79" s="79"/>
      <c r="I79" s="246">
        <f t="shared" si="2"/>
        <v>114925.14999999998</v>
      </c>
      <c r="J79"/>
    </row>
    <row r="80" spans="1:10" s="58" customFormat="1" x14ac:dyDescent="0.45">
      <c r="A80">
        <f t="shared" si="3"/>
        <v>73</v>
      </c>
      <c r="B80" s="159" t="s">
        <v>305</v>
      </c>
      <c r="C80" s="73" t="s">
        <v>144</v>
      </c>
      <c r="F80" s="163">
        <v>400</v>
      </c>
      <c r="G80" s="113"/>
      <c r="H80" s="79"/>
      <c r="I80" s="246">
        <f t="shared" si="2"/>
        <v>115325.14999999998</v>
      </c>
      <c r="J80"/>
    </row>
    <row r="81" spans="1:10" s="58" customFormat="1" x14ac:dyDescent="0.45">
      <c r="A81">
        <f t="shared" si="3"/>
        <v>74</v>
      </c>
      <c r="B81" s="159" t="s">
        <v>304</v>
      </c>
      <c r="C81" s="73" t="s">
        <v>136</v>
      </c>
      <c r="F81" s="163">
        <v>410.58</v>
      </c>
      <c r="G81" s="113"/>
      <c r="H81" s="79"/>
      <c r="I81" s="246">
        <f t="shared" si="2"/>
        <v>115735.72999999998</v>
      </c>
      <c r="J81"/>
    </row>
    <row r="82" spans="1:10" s="58" customFormat="1" x14ac:dyDescent="0.45">
      <c r="A82">
        <f t="shared" si="3"/>
        <v>75</v>
      </c>
      <c r="B82" s="159" t="s">
        <v>304</v>
      </c>
      <c r="C82" s="73" t="s">
        <v>136</v>
      </c>
      <c r="F82" s="163">
        <v>416.72</v>
      </c>
      <c r="G82" s="113"/>
      <c r="H82" s="79"/>
      <c r="I82" s="246">
        <f t="shared" si="2"/>
        <v>116152.44999999998</v>
      </c>
      <c r="J82"/>
    </row>
    <row r="83" spans="1:10" s="58" customFormat="1" x14ac:dyDescent="0.45">
      <c r="A83">
        <f t="shared" si="3"/>
        <v>76</v>
      </c>
      <c r="B83" s="159" t="s">
        <v>307</v>
      </c>
      <c r="C83" s="73" t="s">
        <v>142</v>
      </c>
      <c r="G83" s="247">
        <v>130</v>
      </c>
      <c r="H83" s="79"/>
      <c r="I83" s="246">
        <f t="shared" si="2"/>
        <v>116022.44999999998</v>
      </c>
      <c r="J83"/>
    </row>
    <row r="84" spans="1:10" s="58" customFormat="1" x14ac:dyDescent="0.45">
      <c r="A84">
        <f t="shared" si="3"/>
        <v>77</v>
      </c>
      <c r="B84" s="159" t="s">
        <v>307</v>
      </c>
      <c r="C84" s="73" t="s">
        <v>143</v>
      </c>
      <c r="F84" s="163">
        <v>377.4</v>
      </c>
      <c r="G84" s="113"/>
      <c r="H84" s="79"/>
      <c r="I84" s="246">
        <f t="shared" si="2"/>
        <v>116399.84999999998</v>
      </c>
      <c r="J84"/>
    </row>
    <row r="85" spans="1:10" s="58" customFormat="1" x14ac:dyDescent="0.45">
      <c r="A85">
        <f t="shared" si="3"/>
        <v>78</v>
      </c>
      <c r="B85" s="159" t="s">
        <v>306</v>
      </c>
      <c r="C85" s="73" t="s">
        <v>309</v>
      </c>
      <c r="G85" s="247">
        <v>12534.68</v>
      </c>
      <c r="H85" s="79"/>
      <c r="I85" s="246">
        <f t="shared" si="2"/>
        <v>103865.16999999998</v>
      </c>
      <c r="J85"/>
    </row>
    <row r="86" spans="1:10" s="58" customFormat="1" x14ac:dyDescent="0.45">
      <c r="A86">
        <f t="shared" si="3"/>
        <v>79</v>
      </c>
      <c r="B86" s="159" t="s">
        <v>306</v>
      </c>
      <c r="C86" s="73" t="s">
        <v>308</v>
      </c>
      <c r="D86" s="73" t="s">
        <v>310</v>
      </c>
      <c r="F86" s="163">
        <v>2475</v>
      </c>
      <c r="G86" s="113"/>
      <c r="H86" s="79"/>
      <c r="I86" s="246">
        <f t="shared" si="2"/>
        <v>106340.16999999998</v>
      </c>
      <c r="J86"/>
    </row>
    <row r="87" spans="1:10" s="58" customFormat="1" x14ac:dyDescent="0.45">
      <c r="A87">
        <f t="shared" si="3"/>
        <v>80</v>
      </c>
      <c r="B87" s="159" t="s">
        <v>306</v>
      </c>
      <c r="C87" s="73" t="s">
        <v>219</v>
      </c>
      <c r="D87" s="73" t="s">
        <v>310</v>
      </c>
      <c r="F87" s="163">
        <v>-825</v>
      </c>
      <c r="G87" s="113"/>
      <c r="H87" s="79"/>
      <c r="I87" s="246">
        <f t="shared" si="2"/>
        <v>105515.16999999998</v>
      </c>
      <c r="J87"/>
    </row>
    <row r="88" spans="1:10" s="58" customFormat="1" x14ac:dyDescent="0.45">
      <c r="A88">
        <f t="shared" si="3"/>
        <v>81</v>
      </c>
      <c r="B88" s="159" t="s">
        <v>306</v>
      </c>
      <c r="C88" s="73" t="s">
        <v>156</v>
      </c>
      <c r="D88" s="73" t="s">
        <v>310</v>
      </c>
      <c r="F88" s="163">
        <v>-825</v>
      </c>
      <c r="G88" s="113"/>
      <c r="H88" s="79"/>
      <c r="I88" s="246">
        <f t="shared" si="2"/>
        <v>104690.16999999998</v>
      </c>
      <c r="J88"/>
    </row>
    <row r="89" spans="1:10" s="58" customFormat="1" x14ac:dyDescent="0.45">
      <c r="A89">
        <f t="shared" si="3"/>
        <v>82</v>
      </c>
      <c r="B89" s="159" t="s">
        <v>306</v>
      </c>
      <c r="C89" s="73" t="s">
        <v>142</v>
      </c>
      <c r="D89" s="73" t="s">
        <v>310</v>
      </c>
      <c r="F89" s="163">
        <v>-825</v>
      </c>
      <c r="G89" s="113"/>
      <c r="H89" s="79"/>
      <c r="I89" s="246">
        <f t="shared" si="2"/>
        <v>103865.16999999998</v>
      </c>
      <c r="J89"/>
    </row>
    <row r="90" spans="1:10" s="58" customFormat="1" x14ac:dyDescent="0.45">
      <c r="A90">
        <f t="shared" si="3"/>
        <v>83</v>
      </c>
      <c r="B90" s="159" t="s">
        <v>306</v>
      </c>
      <c r="C90" s="73" t="s">
        <v>177</v>
      </c>
      <c r="G90" s="250">
        <v>306.8</v>
      </c>
      <c r="H90" s="79"/>
      <c r="I90" s="246">
        <f t="shared" si="2"/>
        <v>103558.36999999998</v>
      </c>
      <c r="J90"/>
    </row>
    <row r="91" spans="1:10" s="58" customFormat="1" x14ac:dyDescent="0.45">
      <c r="A91">
        <f t="shared" si="3"/>
        <v>84</v>
      </c>
      <c r="B91" s="159" t="s">
        <v>306</v>
      </c>
      <c r="C91" s="73" t="s">
        <v>170</v>
      </c>
      <c r="G91" s="250">
        <v>296.8</v>
      </c>
      <c r="H91" s="79"/>
      <c r="I91" s="246">
        <f t="shared" si="2"/>
        <v>103261.56999999998</v>
      </c>
      <c r="J91"/>
    </row>
    <row r="92" spans="1:10" s="58" customFormat="1" x14ac:dyDescent="0.45">
      <c r="A92">
        <f t="shared" si="3"/>
        <v>85</v>
      </c>
      <c r="B92" s="159" t="s">
        <v>306</v>
      </c>
      <c r="C92" s="73" t="s">
        <v>168</v>
      </c>
      <c r="G92" s="250">
        <v>210</v>
      </c>
      <c r="H92" s="79"/>
      <c r="I92" s="246">
        <f t="shared" si="2"/>
        <v>103051.56999999998</v>
      </c>
      <c r="J92"/>
    </row>
    <row r="93" spans="1:10" s="58" customFormat="1" x14ac:dyDescent="0.45">
      <c r="A93">
        <f t="shared" si="3"/>
        <v>86</v>
      </c>
      <c r="B93" s="159" t="s">
        <v>306</v>
      </c>
      <c r="C93" s="73" t="s">
        <v>167</v>
      </c>
      <c r="G93" s="250">
        <v>200.5</v>
      </c>
      <c r="H93" s="79"/>
      <c r="I93" s="246">
        <f t="shared" si="2"/>
        <v>102851.06999999998</v>
      </c>
      <c r="J93"/>
    </row>
    <row r="94" spans="1:10" s="58" customFormat="1" x14ac:dyDescent="0.45">
      <c r="A94">
        <f t="shared" si="3"/>
        <v>87</v>
      </c>
      <c r="B94" s="159" t="s">
        <v>306</v>
      </c>
      <c r="C94" s="73" t="s">
        <v>176</v>
      </c>
      <c r="G94" s="250">
        <v>205.1</v>
      </c>
      <c r="H94" s="79"/>
      <c r="I94" s="246">
        <f t="shared" si="2"/>
        <v>102645.96999999997</v>
      </c>
      <c r="J94"/>
    </row>
    <row r="95" spans="1:10" s="58" customFormat="1" x14ac:dyDescent="0.45">
      <c r="A95">
        <f t="shared" si="3"/>
        <v>88</v>
      </c>
      <c r="B95" s="159" t="s">
        <v>306</v>
      </c>
      <c r="C95" s="73" t="s">
        <v>172</v>
      </c>
      <c r="G95" s="250">
        <v>240.6</v>
      </c>
      <c r="H95" s="79"/>
      <c r="I95" s="246">
        <f t="shared" si="2"/>
        <v>102405.36999999997</v>
      </c>
      <c r="J95"/>
    </row>
    <row r="96" spans="1:10" s="58" customFormat="1" x14ac:dyDescent="0.45">
      <c r="A96">
        <f t="shared" si="3"/>
        <v>89</v>
      </c>
      <c r="B96" s="159" t="s">
        <v>306</v>
      </c>
      <c r="C96" s="73" t="s">
        <v>174</v>
      </c>
      <c r="G96" s="250">
        <v>171.4</v>
      </c>
      <c r="H96" s="79"/>
      <c r="I96" s="246">
        <f t="shared" si="2"/>
        <v>102233.96999999997</v>
      </c>
      <c r="J96"/>
    </row>
    <row r="97" spans="1:10" s="58" customFormat="1" x14ac:dyDescent="0.45">
      <c r="A97">
        <f t="shared" si="3"/>
        <v>90</v>
      </c>
      <c r="B97" s="159" t="s">
        <v>306</v>
      </c>
      <c r="C97" s="73" t="s">
        <v>175</v>
      </c>
      <c r="G97" s="250">
        <v>222.5</v>
      </c>
      <c r="H97" s="79"/>
      <c r="I97" s="246">
        <f t="shared" si="2"/>
        <v>102011.46999999997</v>
      </c>
      <c r="J97"/>
    </row>
    <row r="98" spans="1:10" s="58" customFormat="1" x14ac:dyDescent="0.45">
      <c r="A98">
        <f t="shared" si="3"/>
        <v>91</v>
      </c>
      <c r="B98" s="159" t="s">
        <v>306</v>
      </c>
      <c r="C98" s="73" t="s">
        <v>173</v>
      </c>
      <c r="G98" s="250">
        <v>225.6</v>
      </c>
      <c r="H98" s="79"/>
      <c r="I98" s="246">
        <f t="shared" si="2"/>
        <v>101785.86999999997</v>
      </c>
      <c r="J98"/>
    </row>
    <row r="99" spans="1:10" s="58" customFormat="1" x14ac:dyDescent="0.45">
      <c r="A99">
        <f t="shared" si="3"/>
        <v>92</v>
      </c>
      <c r="B99" s="159" t="s">
        <v>306</v>
      </c>
      <c r="C99" s="73" t="s">
        <v>169</v>
      </c>
      <c r="G99" s="250">
        <v>3462.8</v>
      </c>
      <c r="H99" s="79"/>
      <c r="I99" s="246">
        <f t="shared" si="2"/>
        <v>98323.069999999963</v>
      </c>
      <c r="J99"/>
    </row>
    <row r="100" spans="1:10" s="58" customFormat="1" x14ac:dyDescent="0.45">
      <c r="A100">
        <f t="shared" si="3"/>
        <v>93</v>
      </c>
      <c r="B100" s="159" t="s">
        <v>311</v>
      </c>
      <c r="C100" s="73" t="s">
        <v>178</v>
      </c>
      <c r="G100" s="251">
        <v>7012.2</v>
      </c>
      <c r="H100" s="79"/>
      <c r="I100" s="246">
        <f t="shared" si="2"/>
        <v>91310.869999999966</v>
      </c>
      <c r="J100"/>
    </row>
    <row r="101" spans="1:10" s="58" customFormat="1" x14ac:dyDescent="0.45">
      <c r="A101">
        <f t="shared" si="3"/>
        <v>94</v>
      </c>
      <c r="B101" s="159" t="s">
        <v>312</v>
      </c>
      <c r="C101" s="73" t="s">
        <v>171</v>
      </c>
      <c r="G101" s="251">
        <v>9593.7000000000007</v>
      </c>
      <c r="H101" s="79"/>
      <c r="I101" s="246">
        <f t="shared" si="2"/>
        <v>81717.169999999969</v>
      </c>
      <c r="J101"/>
    </row>
    <row r="102" spans="1:10" s="58" customFormat="1" x14ac:dyDescent="0.45">
      <c r="A102">
        <f t="shared" si="3"/>
        <v>95</v>
      </c>
      <c r="B102" s="159" t="s">
        <v>313</v>
      </c>
      <c r="C102" s="72" t="s">
        <v>180</v>
      </c>
      <c r="G102" s="244">
        <v>1946.65</v>
      </c>
      <c r="H102" s="83">
        <v>4.3</v>
      </c>
      <c r="I102" s="246">
        <f t="shared" si="2"/>
        <v>79766.219999999972</v>
      </c>
      <c r="J102"/>
    </row>
    <row r="103" spans="1:10" s="58" customFormat="1" x14ac:dyDescent="0.45">
      <c r="A103">
        <f t="shared" si="3"/>
        <v>96</v>
      </c>
      <c r="B103" s="159" t="s">
        <v>314</v>
      </c>
      <c r="C103" s="72" t="s">
        <v>181</v>
      </c>
      <c r="G103" s="244">
        <v>500</v>
      </c>
      <c r="H103" s="8"/>
      <c r="I103" s="246">
        <f t="shared" si="2"/>
        <v>79266.219999999972</v>
      </c>
      <c r="J103"/>
    </row>
    <row r="104" spans="1:10" s="58" customFormat="1" x14ac:dyDescent="0.45">
      <c r="A104">
        <f t="shared" si="3"/>
        <v>97</v>
      </c>
      <c r="B104" s="159" t="s">
        <v>315</v>
      </c>
      <c r="C104" s="73" t="s">
        <v>142</v>
      </c>
      <c r="G104" s="260">
        <v>4</v>
      </c>
      <c r="H104" s="79"/>
      <c r="I104" s="246">
        <f t="shared" si="2"/>
        <v>79262.219999999972</v>
      </c>
      <c r="J104"/>
    </row>
    <row r="105" spans="1:10" s="58" customFormat="1" x14ac:dyDescent="0.45">
      <c r="A105">
        <f t="shared" si="3"/>
        <v>98</v>
      </c>
      <c r="B105" s="159" t="s">
        <v>316</v>
      </c>
      <c r="C105" s="73" t="s">
        <v>142</v>
      </c>
      <c r="G105" s="260">
        <v>22</v>
      </c>
      <c r="H105" s="79"/>
      <c r="I105" s="246">
        <f t="shared" si="2"/>
        <v>79240.219999999972</v>
      </c>
      <c r="J105"/>
    </row>
    <row r="106" spans="1:10" s="58" customFormat="1" x14ac:dyDescent="0.45">
      <c r="A106">
        <f t="shared" si="3"/>
        <v>99</v>
      </c>
      <c r="B106" s="159" t="s">
        <v>319</v>
      </c>
      <c r="C106" s="73" t="s">
        <v>136</v>
      </c>
      <c r="F106" s="163">
        <v>396.32</v>
      </c>
      <c r="G106" s="113"/>
      <c r="H106" s="79"/>
      <c r="I106" s="246">
        <f t="shared" si="2"/>
        <v>79636.539999999979</v>
      </c>
      <c r="J106"/>
    </row>
    <row r="107" spans="1:10" s="58" customFormat="1" x14ac:dyDescent="0.45">
      <c r="A107">
        <f t="shared" si="3"/>
        <v>100</v>
      </c>
      <c r="B107" s="159" t="s">
        <v>320</v>
      </c>
      <c r="C107" s="73" t="s">
        <v>138</v>
      </c>
      <c r="F107" s="163">
        <v>374.54</v>
      </c>
      <c r="G107" s="113"/>
      <c r="H107" s="79"/>
      <c r="I107" s="246">
        <f t="shared" si="2"/>
        <v>80011.079999999973</v>
      </c>
      <c r="J107"/>
    </row>
    <row r="108" spans="1:10" s="58" customFormat="1" x14ac:dyDescent="0.45">
      <c r="A108">
        <f t="shared" si="3"/>
        <v>101</v>
      </c>
      <c r="B108" s="159" t="s">
        <v>321</v>
      </c>
      <c r="C108" s="73" t="s">
        <v>138</v>
      </c>
      <c r="F108" s="163">
        <v>460</v>
      </c>
      <c r="G108" s="113"/>
      <c r="H108" s="79"/>
      <c r="I108" s="246">
        <f t="shared" si="2"/>
        <v>80471.079999999973</v>
      </c>
      <c r="J108"/>
    </row>
    <row r="109" spans="1:10" s="58" customFormat="1" x14ac:dyDescent="0.45">
      <c r="A109">
        <f t="shared" si="3"/>
        <v>102</v>
      </c>
      <c r="B109" s="159" t="s">
        <v>322</v>
      </c>
      <c r="C109" s="73" t="s">
        <v>153</v>
      </c>
      <c r="G109" s="113"/>
      <c r="H109" s="79">
        <v>1.6</v>
      </c>
      <c r="I109" s="246">
        <f t="shared" si="2"/>
        <v>80469.479999999967</v>
      </c>
      <c r="J109"/>
    </row>
    <row r="110" spans="1:10" s="58" customFormat="1" x14ac:dyDescent="0.45">
      <c r="A110">
        <f t="shared" si="3"/>
        <v>103</v>
      </c>
      <c r="B110" s="158" t="s">
        <v>318</v>
      </c>
      <c r="C110" t="s">
        <v>144</v>
      </c>
      <c r="D110"/>
      <c r="E110" s="6"/>
      <c r="F110" s="163">
        <v>432.2</v>
      </c>
      <c r="G110" s="113"/>
      <c r="H110" s="79"/>
      <c r="I110" s="246">
        <f t="shared" si="2"/>
        <v>80901.679999999964</v>
      </c>
      <c r="J110"/>
    </row>
    <row r="111" spans="1:10" s="58" customFormat="1" x14ac:dyDescent="0.45">
      <c r="A111">
        <f t="shared" si="3"/>
        <v>104</v>
      </c>
      <c r="B111" s="158" t="s">
        <v>317</v>
      </c>
      <c r="C111" t="s">
        <v>284</v>
      </c>
      <c r="D111"/>
      <c r="E111" s="6"/>
      <c r="F111" s="163">
        <v>0.1</v>
      </c>
      <c r="G111" s="113"/>
      <c r="H111" s="79"/>
      <c r="I111" s="246">
        <f t="shared" si="2"/>
        <v>80901.77999999997</v>
      </c>
      <c r="J111"/>
    </row>
    <row r="112" spans="1:10" s="58" customFormat="1" x14ac:dyDescent="0.45">
      <c r="A112">
        <f t="shared" si="3"/>
        <v>105</v>
      </c>
      <c r="B112" s="158" t="s">
        <v>317</v>
      </c>
      <c r="C112" t="s">
        <v>136</v>
      </c>
      <c r="D112"/>
      <c r="E112" s="6"/>
      <c r="F112" s="163">
        <v>400.5</v>
      </c>
      <c r="G112" s="113"/>
      <c r="H112" s="79"/>
      <c r="I112" s="246">
        <f t="shared" si="2"/>
        <v>81302.27999999997</v>
      </c>
      <c r="J112"/>
    </row>
    <row r="113" spans="1:10" s="58" customFormat="1" x14ac:dyDescent="0.45">
      <c r="A113">
        <f t="shared" si="3"/>
        <v>106</v>
      </c>
      <c r="B113" s="158" t="s">
        <v>317</v>
      </c>
      <c r="C113" t="s">
        <v>138</v>
      </c>
      <c r="D113"/>
      <c r="E113" s="6"/>
      <c r="F113" s="163">
        <v>350.88</v>
      </c>
      <c r="G113" s="113"/>
      <c r="H113" s="79"/>
      <c r="I113" s="246">
        <f t="shared" si="2"/>
        <v>81653.159999999974</v>
      </c>
      <c r="J113"/>
    </row>
    <row r="114" spans="1:10" s="58" customFormat="1" x14ac:dyDescent="0.45">
      <c r="A114">
        <f t="shared" si="3"/>
        <v>107</v>
      </c>
      <c r="B114" s="158" t="s">
        <v>317</v>
      </c>
      <c r="C114" t="s">
        <v>138</v>
      </c>
      <c r="D114"/>
      <c r="E114" s="6"/>
      <c r="F114" s="163">
        <v>30</v>
      </c>
      <c r="G114" s="113"/>
      <c r="H114" s="79"/>
      <c r="I114" s="246">
        <f t="shared" si="2"/>
        <v>81683.159999999974</v>
      </c>
      <c r="J114"/>
    </row>
    <row r="115" spans="1:10" s="58" customFormat="1" x14ac:dyDescent="0.45">
      <c r="A115">
        <f t="shared" si="3"/>
        <v>108</v>
      </c>
      <c r="B115" s="158" t="s">
        <v>323</v>
      </c>
      <c r="C115" t="s">
        <v>153</v>
      </c>
      <c r="D115"/>
      <c r="E115" s="6"/>
      <c r="F115" s="6"/>
      <c r="G115" s="113"/>
      <c r="H115" s="79">
        <v>0.05</v>
      </c>
      <c r="I115" s="246">
        <f t="shared" si="2"/>
        <v>81683.109999999971</v>
      </c>
      <c r="J115"/>
    </row>
    <row r="116" spans="1:10" s="58" customFormat="1" x14ac:dyDescent="0.45">
      <c r="A116">
        <f t="shared" si="3"/>
        <v>109</v>
      </c>
      <c r="B116" s="158" t="s">
        <v>323</v>
      </c>
      <c r="C116" t="s">
        <v>142</v>
      </c>
      <c r="D116"/>
      <c r="E116" s="6"/>
      <c r="F116" s="6"/>
      <c r="G116" s="260">
        <v>13</v>
      </c>
      <c r="H116" s="79"/>
      <c r="I116" s="246">
        <f t="shared" si="2"/>
        <v>81670.109999999971</v>
      </c>
      <c r="J116"/>
    </row>
    <row r="117" spans="1:10" s="58" customFormat="1" x14ac:dyDescent="0.45">
      <c r="A117">
        <f t="shared" si="3"/>
        <v>110</v>
      </c>
      <c r="B117" s="158" t="s">
        <v>323</v>
      </c>
      <c r="C117" t="s">
        <v>138</v>
      </c>
      <c r="D117"/>
      <c r="E117" s="6"/>
      <c r="F117" s="163">
        <v>1000</v>
      </c>
      <c r="G117" s="113"/>
      <c r="H117" s="79"/>
      <c r="I117" s="246">
        <f t="shared" si="2"/>
        <v>82670.109999999971</v>
      </c>
      <c r="J117"/>
    </row>
    <row r="118" spans="1:10" s="58" customFormat="1" x14ac:dyDescent="0.45">
      <c r="A118">
        <f t="shared" si="3"/>
        <v>111</v>
      </c>
      <c r="B118" s="158" t="s">
        <v>323</v>
      </c>
      <c r="C118" t="s">
        <v>138</v>
      </c>
      <c r="D118"/>
      <c r="E118" s="6"/>
      <c r="F118" s="163">
        <v>913</v>
      </c>
      <c r="G118" s="113"/>
      <c r="H118" s="79"/>
      <c r="I118" s="246">
        <f t="shared" si="2"/>
        <v>83583.109999999971</v>
      </c>
      <c r="J118"/>
    </row>
    <row r="119" spans="1:10" s="58" customFormat="1" x14ac:dyDescent="0.45">
      <c r="A119">
        <f t="shared" si="3"/>
        <v>112</v>
      </c>
      <c r="B119" s="158" t="s">
        <v>323</v>
      </c>
      <c r="C119" t="s">
        <v>143</v>
      </c>
      <c r="D119"/>
      <c r="E119" s="6"/>
      <c r="F119" s="163">
        <v>413.53</v>
      </c>
      <c r="G119" s="113"/>
      <c r="H119" s="79"/>
      <c r="I119" s="246">
        <f t="shared" si="2"/>
        <v>83996.63999999997</v>
      </c>
      <c r="J119"/>
    </row>
    <row r="120" spans="1:10" s="58" customFormat="1" x14ac:dyDescent="0.45">
      <c r="A120">
        <f t="shared" si="3"/>
        <v>113</v>
      </c>
      <c r="B120" s="158" t="s">
        <v>323</v>
      </c>
      <c r="C120" t="s">
        <v>143</v>
      </c>
      <c r="D120"/>
      <c r="E120" s="6"/>
      <c r="F120" s="163">
        <v>406.7</v>
      </c>
      <c r="G120" s="113"/>
      <c r="H120" s="79"/>
      <c r="I120" s="246">
        <f t="shared" si="2"/>
        <v>84403.339999999967</v>
      </c>
      <c r="J120"/>
    </row>
    <row r="121" spans="1:10" s="58" customFormat="1" x14ac:dyDescent="0.45">
      <c r="A121">
        <f t="shared" si="3"/>
        <v>114</v>
      </c>
      <c r="B121" s="158" t="s">
        <v>323</v>
      </c>
      <c r="C121" t="s">
        <v>138</v>
      </c>
      <c r="D121"/>
      <c r="E121" s="6"/>
      <c r="F121" s="163">
        <v>381.52</v>
      </c>
      <c r="G121" s="113"/>
      <c r="H121" s="79"/>
      <c r="I121" s="246">
        <f t="shared" si="2"/>
        <v>84784.859999999971</v>
      </c>
      <c r="J121"/>
    </row>
    <row r="122" spans="1:10" s="58" customFormat="1" x14ac:dyDescent="0.45">
      <c r="A122">
        <f t="shared" si="3"/>
        <v>115</v>
      </c>
      <c r="B122" s="158" t="s">
        <v>323</v>
      </c>
      <c r="C122" t="s">
        <v>138</v>
      </c>
      <c r="D122"/>
      <c r="E122" s="6"/>
      <c r="F122" s="163">
        <v>380</v>
      </c>
      <c r="G122" s="113"/>
      <c r="H122" s="79"/>
      <c r="I122" s="246">
        <f t="shared" si="2"/>
        <v>85164.859999999971</v>
      </c>
      <c r="J122"/>
    </row>
    <row r="123" spans="1:10" s="58" customFormat="1" x14ac:dyDescent="0.45">
      <c r="A123">
        <f t="shared" si="3"/>
        <v>116</v>
      </c>
      <c r="B123" s="158" t="s">
        <v>323</v>
      </c>
      <c r="C123" t="s">
        <v>138</v>
      </c>
      <c r="D123"/>
      <c r="E123" s="6"/>
      <c r="F123" s="163">
        <v>378.11</v>
      </c>
      <c r="G123" s="113"/>
      <c r="H123" s="79"/>
      <c r="I123" s="246">
        <f t="shared" si="2"/>
        <v>85542.969999999972</v>
      </c>
      <c r="J123"/>
    </row>
    <row r="124" spans="1:10" s="58" customFormat="1" x14ac:dyDescent="0.45">
      <c r="A124">
        <f t="shared" si="3"/>
        <v>117</v>
      </c>
      <c r="B124" s="158" t="s">
        <v>323</v>
      </c>
      <c r="C124" t="s">
        <v>136</v>
      </c>
      <c r="D124"/>
      <c r="E124" s="6"/>
      <c r="F124" s="163">
        <v>355</v>
      </c>
      <c r="G124" s="113"/>
      <c r="H124" s="79"/>
      <c r="I124" s="246">
        <f t="shared" si="2"/>
        <v>85897.969999999972</v>
      </c>
      <c r="J124"/>
    </row>
    <row r="125" spans="1:10" s="58" customFormat="1" x14ac:dyDescent="0.45">
      <c r="A125">
        <f t="shared" si="3"/>
        <v>118</v>
      </c>
      <c r="B125" s="158" t="s">
        <v>323</v>
      </c>
      <c r="C125" t="s">
        <v>190</v>
      </c>
      <c r="D125"/>
      <c r="E125" s="6"/>
      <c r="F125" s="163">
        <v>342.5</v>
      </c>
      <c r="G125" s="113"/>
      <c r="H125" s="79"/>
      <c r="I125" s="246">
        <f t="shared" si="2"/>
        <v>86240.469999999972</v>
      </c>
      <c r="J125"/>
    </row>
    <row r="126" spans="1:10" s="58" customFormat="1" x14ac:dyDescent="0.45">
      <c r="A126">
        <f t="shared" si="3"/>
        <v>119</v>
      </c>
      <c r="B126" s="158" t="s">
        <v>324</v>
      </c>
      <c r="C126" t="s">
        <v>142</v>
      </c>
      <c r="D126"/>
      <c r="E126" s="6"/>
      <c r="F126" s="6"/>
      <c r="G126" s="260">
        <v>20</v>
      </c>
      <c r="H126" s="79"/>
      <c r="I126" s="246">
        <f t="shared" si="2"/>
        <v>86220.469999999972</v>
      </c>
      <c r="J126"/>
    </row>
    <row r="127" spans="1:10" s="58" customFormat="1" x14ac:dyDescent="0.45">
      <c r="A127">
        <f t="shared" si="3"/>
        <v>120</v>
      </c>
      <c r="B127" s="158" t="s">
        <v>325</v>
      </c>
      <c r="C127" t="s">
        <v>142</v>
      </c>
      <c r="D127"/>
      <c r="E127" s="6"/>
      <c r="F127" s="6"/>
      <c r="G127" s="260">
        <v>15</v>
      </c>
      <c r="H127" s="79"/>
      <c r="I127" s="246">
        <f t="shared" si="2"/>
        <v>86205.469999999972</v>
      </c>
      <c r="J127"/>
    </row>
    <row r="128" spans="1:10" s="58" customFormat="1" x14ac:dyDescent="0.45">
      <c r="A128">
        <f t="shared" si="3"/>
        <v>121</v>
      </c>
      <c r="B128" s="158" t="s">
        <v>324</v>
      </c>
      <c r="C128" t="s">
        <v>136</v>
      </c>
      <c r="D128"/>
      <c r="E128" s="6"/>
      <c r="F128" s="163">
        <v>500</v>
      </c>
      <c r="G128" s="113"/>
      <c r="H128" s="79"/>
      <c r="I128" s="246">
        <f t="shared" si="2"/>
        <v>86705.469999999972</v>
      </c>
      <c r="J128"/>
    </row>
    <row r="129" spans="1:10" s="58" customFormat="1" x14ac:dyDescent="0.45">
      <c r="A129">
        <f t="shared" si="3"/>
        <v>122</v>
      </c>
      <c r="B129" s="158" t="s">
        <v>324</v>
      </c>
      <c r="C129" t="s">
        <v>136</v>
      </c>
      <c r="D129"/>
      <c r="E129" s="6"/>
      <c r="F129" s="163">
        <v>500</v>
      </c>
      <c r="G129" s="113"/>
      <c r="H129" s="79"/>
      <c r="I129" s="246">
        <f t="shared" si="2"/>
        <v>87205.469999999972</v>
      </c>
      <c r="J129"/>
    </row>
    <row r="130" spans="1:10" s="58" customFormat="1" x14ac:dyDescent="0.45">
      <c r="A130">
        <f t="shared" si="3"/>
        <v>123</v>
      </c>
      <c r="B130" s="158" t="s">
        <v>324</v>
      </c>
      <c r="C130" t="s">
        <v>143</v>
      </c>
      <c r="D130"/>
      <c r="E130" s="6"/>
      <c r="F130" s="163">
        <v>467.85</v>
      </c>
      <c r="G130" s="113"/>
      <c r="H130" s="79"/>
      <c r="I130" s="246">
        <f t="shared" si="2"/>
        <v>87673.319999999978</v>
      </c>
      <c r="J130"/>
    </row>
    <row r="131" spans="1:10" s="58" customFormat="1" x14ac:dyDescent="0.45">
      <c r="A131">
        <f t="shared" si="3"/>
        <v>124</v>
      </c>
      <c r="B131" s="158" t="s">
        <v>324</v>
      </c>
      <c r="C131" t="s">
        <v>136</v>
      </c>
      <c r="D131"/>
      <c r="E131" s="6"/>
      <c r="F131" s="163">
        <v>451</v>
      </c>
      <c r="G131" s="113"/>
      <c r="H131" s="79"/>
      <c r="I131" s="246">
        <f t="shared" si="2"/>
        <v>88124.319999999978</v>
      </c>
      <c r="J131"/>
    </row>
    <row r="132" spans="1:10" s="58" customFormat="1" x14ac:dyDescent="0.45">
      <c r="A132">
        <f t="shared" si="3"/>
        <v>125</v>
      </c>
      <c r="B132" s="158" t="s">
        <v>324</v>
      </c>
      <c r="C132" t="s">
        <v>147</v>
      </c>
      <c r="D132"/>
      <c r="E132" s="6"/>
      <c r="F132" s="163">
        <v>450</v>
      </c>
      <c r="G132" s="113"/>
      <c r="H132" s="79"/>
      <c r="I132" s="246">
        <f t="shared" si="2"/>
        <v>88574.319999999978</v>
      </c>
      <c r="J132"/>
    </row>
    <row r="133" spans="1:10" s="58" customFormat="1" x14ac:dyDescent="0.45">
      <c r="A133">
        <f t="shared" si="3"/>
        <v>126</v>
      </c>
      <c r="B133" s="158" t="s">
        <v>324</v>
      </c>
      <c r="C133" t="s">
        <v>138</v>
      </c>
      <c r="D133"/>
      <c r="E133" s="6"/>
      <c r="F133" s="163">
        <v>431</v>
      </c>
      <c r="G133" s="113"/>
      <c r="H133" s="79"/>
      <c r="I133" s="246">
        <f t="shared" si="2"/>
        <v>89005.319999999978</v>
      </c>
      <c r="J133"/>
    </row>
    <row r="134" spans="1:10" s="58" customFormat="1" x14ac:dyDescent="0.45">
      <c r="A134">
        <f t="shared" si="3"/>
        <v>127</v>
      </c>
      <c r="B134" s="158" t="s">
        <v>324</v>
      </c>
      <c r="C134" t="s">
        <v>136</v>
      </c>
      <c r="D134"/>
      <c r="E134" s="6"/>
      <c r="F134" s="163">
        <v>420.71</v>
      </c>
      <c r="G134" s="113"/>
      <c r="H134" s="79"/>
      <c r="I134" s="246">
        <f t="shared" si="2"/>
        <v>89426.029999999984</v>
      </c>
      <c r="J134"/>
    </row>
    <row r="135" spans="1:10" s="58" customFormat="1" x14ac:dyDescent="0.45">
      <c r="A135">
        <f t="shared" si="3"/>
        <v>128</v>
      </c>
      <c r="B135" s="158" t="s">
        <v>324</v>
      </c>
      <c r="C135" t="s">
        <v>150</v>
      </c>
      <c r="D135"/>
      <c r="E135" s="6"/>
      <c r="F135" s="163">
        <v>409.02</v>
      </c>
      <c r="G135" s="113"/>
      <c r="H135" s="79"/>
      <c r="I135" s="246">
        <f t="shared" si="2"/>
        <v>89835.049999999988</v>
      </c>
      <c r="J135"/>
    </row>
    <row r="136" spans="1:10" s="58" customFormat="1" x14ac:dyDescent="0.45">
      <c r="A136">
        <f t="shared" ref="A136:A198" si="4">ROW()-7</f>
        <v>129</v>
      </c>
      <c r="B136" s="158" t="s">
        <v>324</v>
      </c>
      <c r="C136" t="s">
        <v>136</v>
      </c>
      <c r="D136"/>
      <c r="E136" s="6"/>
      <c r="F136" s="163">
        <v>402.39</v>
      </c>
      <c r="G136" s="113"/>
      <c r="H136" s="79"/>
      <c r="I136" s="246">
        <f t="shared" ref="I136:I199" si="5">I135+F136-G136-H136</f>
        <v>90237.439999999988</v>
      </c>
      <c r="J136"/>
    </row>
    <row r="137" spans="1:10" s="58" customFormat="1" x14ac:dyDescent="0.45">
      <c r="A137">
        <f t="shared" si="4"/>
        <v>130</v>
      </c>
      <c r="B137" s="158" t="s">
        <v>324</v>
      </c>
      <c r="C137" t="s">
        <v>136</v>
      </c>
      <c r="D137"/>
      <c r="E137" s="6"/>
      <c r="F137" s="163">
        <v>400.65</v>
      </c>
      <c r="G137" s="113"/>
      <c r="H137" s="79"/>
      <c r="I137" s="246">
        <f t="shared" si="5"/>
        <v>90638.089999999982</v>
      </c>
      <c r="J137"/>
    </row>
    <row r="138" spans="1:10" s="58" customFormat="1" x14ac:dyDescent="0.45">
      <c r="A138">
        <f t="shared" si="4"/>
        <v>131</v>
      </c>
      <c r="B138" s="158" t="s">
        <v>324</v>
      </c>
      <c r="C138" t="s">
        <v>150</v>
      </c>
      <c r="D138"/>
      <c r="E138" s="6"/>
      <c r="F138" s="163">
        <v>381</v>
      </c>
      <c r="G138" s="113"/>
      <c r="H138" s="79"/>
      <c r="I138" s="246">
        <f t="shared" si="5"/>
        <v>91019.089999999982</v>
      </c>
      <c r="J138"/>
    </row>
    <row r="139" spans="1:10" s="58" customFormat="1" x14ac:dyDescent="0.45">
      <c r="A139">
        <f t="shared" si="4"/>
        <v>132</v>
      </c>
      <c r="B139" s="158" t="s">
        <v>324</v>
      </c>
      <c r="C139" t="s">
        <v>150</v>
      </c>
      <c r="D139"/>
      <c r="E139" s="6"/>
      <c r="F139" s="163">
        <v>376.97</v>
      </c>
      <c r="G139" s="113"/>
      <c r="H139" s="79"/>
      <c r="I139" s="246">
        <f t="shared" si="5"/>
        <v>91396.059999999983</v>
      </c>
      <c r="J139"/>
    </row>
    <row r="140" spans="1:10" s="58" customFormat="1" x14ac:dyDescent="0.45">
      <c r="A140">
        <f t="shared" si="4"/>
        <v>133</v>
      </c>
      <c r="B140" s="158" t="s">
        <v>324</v>
      </c>
      <c r="C140" t="s">
        <v>138</v>
      </c>
      <c r="D140"/>
      <c r="E140" s="6"/>
      <c r="F140" s="163">
        <v>373.66</v>
      </c>
      <c r="G140" s="113"/>
      <c r="H140" s="79"/>
      <c r="I140" s="246">
        <f t="shared" si="5"/>
        <v>91769.719999999987</v>
      </c>
      <c r="J140"/>
    </row>
    <row r="141" spans="1:10" s="58" customFormat="1" x14ac:dyDescent="0.45">
      <c r="A141">
        <f t="shared" si="4"/>
        <v>134</v>
      </c>
      <c r="B141" s="158" t="s">
        <v>324</v>
      </c>
      <c r="C141" t="s">
        <v>136</v>
      </c>
      <c r="D141"/>
      <c r="E141" s="6"/>
      <c r="F141" s="163">
        <v>365.41</v>
      </c>
      <c r="G141" s="113"/>
      <c r="H141" s="79"/>
      <c r="I141" s="246">
        <f t="shared" si="5"/>
        <v>92135.12999999999</v>
      </c>
      <c r="J141"/>
    </row>
    <row r="142" spans="1:10" s="58" customFormat="1" x14ac:dyDescent="0.45">
      <c r="A142">
        <f t="shared" si="4"/>
        <v>135</v>
      </c>
      <c r="B142" s="158" t="s">
        <v>324</v>
      </c>
      <c r="C142" t="s">
        <v>150</v>
      </c>
      <c r="D142"/>
      <c r="E142" s="6"/>
      <c r="F142" s="163">
        <v>300</v>
      </c>
      <c r="G142" s="113"/>
      <c r="H142" s="79"/>
      <c r="I142" s="246">
        <f t="shared" si="5"/>
        <v>92435.12999999999</v>
      </c>
      <c r="J142"/>
    </row>
    <row r="143" spans="1:10" s="58" customFormat="1" x14ac:dyDescent="0.45">
      <c r="A143">
        <f t="shared" si="4"/>
        <v>136</v>
      </c>
      <c r="B143" s="158" t="s">
        <v>324</v>
      </c>
      <c r="C143" t="s">
        <v>136</v>
      </c>
      <c r="D143"/>
      <c r="E143" s="6"/>
      <c r="F143" s="163">
        <v>298.08</v>
      </c>
      <c r="G143" s="113"/>
      <c r="H143" s="79"/>
      <c r="I143" s="246">
        <f t="shared" si="5"/>
        <v>92733.209999999992</v>
      </c>
      <c r="J143"/>
    </row>
    <row r="144" spans="1:10" s="58" customFormat="1" x14ac:dyDescent="0.45">
      <c r="A144">
        <f t="shared" si="4"/>
        <v>137</v>
      </c>
      <c r="B144" s="158" t="s">
        <v>324</v>
      </c>
      <c r="C144" t="s">
        <v>136</v>
      </c>
      <c r="D144"/>
      <c r="E144" s="6"/>
      <c r="F144" s="163">
        <v>41.78</v>
      </c>
      <c r="G144" s="113"/>
      <c r="H144" s="79"/>
      <c r="I144" s="246">
        <f t="shared" si="5"/>
        <v>92774.989999999991</v>
      </c>
      <c r="J144"/>
    </row>
    <row r="145" spans="1:10" s="58" customFormat="1" x14ac:dyDescent="0.45">
      <c r="A145">
        <f t="shared" si="4"/>
        <v>138</v>
      </c>
      <c r="B145" s="158" t="s">
        <v>326</v>
      </c>
      <c r="C145" t="s">
        <v>327</v>
      </c>
      <c r="D145"/>
      <c r="E145" s="6"/>
      <c r="F145" s="6"/>
      <c r="G145" s="247">
        <v>1446</v>
      </c>
      <c r="H145" s="79"/>
      <c r="I145" s="246">
        <f t="shared" si="5"/>
        <v>91328.989999999991</v>
      </c>
      <c r="J145"/>
    </row>
    <row r="146" spans="1:10" s="58" customFormat="1" x14ac:dyDescent="0.45">
      <c r="A146">
        <f t="shared" si="4"/>
        <v>139</v>
      </c>
      <c r="B146" s="158" t="s">
        <v>326</v>
      </c>
      <c r="C146" t="s">
        <v>141</v>
      </c>
      <c r="D146"/>
      <c r="E146" s="6"/>
      <c r="F146" s="6"/>
      <c r="G146" s="247">
        <v>450</v>
      </c>
      <c r="H146" s="79"/>
      <c r="I146" s="246">
        <f t="shared" si="5"/>
        <v>90878.989999999991</v>
      </c>
      <c r="J146"/>
    </row>
    <row r="147" spans="1:10" s="58" customFormat="1" x14ac:dyDescent="0.45">
      <c r="A147">
        <f t="shared" si="4"/>
        <v>140</v>
      </c>
      <c r="B147" s="158" t="s">
        <v>326</v>
      </c>
      <c r="C147" t="s">
        <v>231</v>
      </c>
      <c r="D147"/>
      <c r="E147" s="6"/>
      <c r="F147" s="6"/>
      <c r="G147" s="247">
        <v>300</v>
      </c>
      <c r="H147" s="79"/>
      <c r="I147" s="246">
        <f t="shared" si="5"/>
        <v>90578.989999999991</v>
      </c>
      <c r="J147"/>
    </row>
    <row r="148" spans="1:10" s="58" customFormat="1" x14ac:dyDescent="0.45">
      <c r="A148">
        <f t="shared" si="4"/>
        <v>141</v>
      </c>
      <c r="B148" s="158" t="s">
        <v>326</v>
      </c>
      <c r="C148" t="s">
        <v>153</v>
      </c>
      <c r="D148"/>
      <c r="E148" s="6"/>
      <c r="F148" s="6"/>
      <c r="G148" s="113"/>
      <c r="H148" s="79">
        <v>0.05</v>
      </c>
      <c r="I148" s="246">
        <f t="shared" si="5"/>
        <v>90578.939999999988</v>
      </c>
      <c r="J148"/>
    </row>
    <row r="149" spans="1:10" s="58" customFormat="1" x14ac:dyDescent="0.45">
      <c r="A149">
        <f t="shared" si="4"/>
        <v>142</v>
      </c>
      <c r="B149" s="158" t="s">
        <v>326</v>
      </c>
      <c r="C149" t="s">
        <v>143</v>
      </c>
      <c r="D149"/>
      <c r="E149" s="6"/>
      <c r="F149" s="163">
        <v>571.89</v>
      </c>
      <c r="G149" s="113"/>
      <c r="H149" s="79"/>
      <c r="I149" s="246">
        <f t="shared" si="5"/>
        <v>91150.829999999987</v>
      </c>
      <c r="J149"/>
    </row>
    <row r="150" spans="1:10" s="58" customFormat="1" x14ac:dyDescent="0.45">
      <c r="A150">
        <f t="shared" si="4"/>
        <v>143</v>
      </c>
      <c r="B150" s="158" t="s">
        <v>326</v>
      </c>
      <c r="C150" t="s">
        <v>138</v>
      </c>
      <c r="D150"/>
      <c r="E150" s="6"/>
      <c r="F150" s="163">
        <v>507.51</v>
      </c>
      <c r="G150" s="113"/>
      <c r="H150" s="79"/>
      <c r="I150" s="246">
        <f t="shared" si="5"/>
        <v>91658.339999999982</v>
      </c>
      <c r="J150"/>
    </row>
    <row r="151" spans="1:10" s="58" customFormat="1" x14ac:dyDescent="0.45">
      <c r="A151">
        <f t="shared" si="4"/>
        <v>144</v>
      </c>
      <c r="B151" s="158" t="s">
        <v>326</v>
      </c>
      <c r="C151" t="s">
        <v>136</v>
      </c>
      <c r="D151"/>
      <c r="E151" s="6"/>
      <c r="F151" s="163">
        <v>500</v>
      </c>
      <c r="G151" s="113"/>
      <c r="H151" s="79"/>
      <c r="I151" s="246">
        <f t="shared" si="5"/>
        <v>92158.339999999982</v>
      </c>
      <c r="J151"/>
    </row>
    <row r="152" spans="1:10" s="58" customFormat="1" x14ac:dyDescent="0.45">
      <c r="A152">
        <f t="shared" si="4"/>
        <v>145</v>
      </c>
      <c r="B152" s="158" t="s">
        <v>326</v>
      </c>
      <c r="C152" t="s">
        <v>136</v>
      </c>
      <c r="D152"/>
      <c r="E152" s="6"/>
      <c r="F152" s="163">
        <v>494.47</v>
      </c>
      <c r="G152" s="113"/>
      <c r="H152" s="79"/>
      <c r="I152" s="246">
        <f t="shared" si="5"/>
        <v>92652.809999999983</v>
      </c>
      <c r="J152"/>
    </row>
    <row r="153" spans="1:10" s="58" customFormat="1" x14ac:dyDescent="0.45">
      <c r="A153">
        <f t="shared" si="4"/>
        <v>146</v>
      </c>
      <c r="B153" s="158" t="s">
        <v>326</v>
      </c>
      <c r="C153" t="s">
        <v>138</v>
      </c>
      <c r="D153"/>
      <c r="E153" s="6"/>
      <c r="F153" s="163">
        <v>406.54</v>
      </c>
      <c r="G153" s="113"/>
      <c r="H153" s="79"/>
      <c r="I153" s="246">
        <f t="shared" si="5"/>
        <v>93059.349999999977</v>
      </c>
      <c r="J153"/>
    </row>
    <row r="154" spans="1:10" s="58" customFormat="1" x14ac:dyDescent="0.45">
      <c r="A154">
        <f t="shared" si="4"/>
        <v>147</v>
      </c>
      <c r="B154" s="158" t="s">
        <v>326</v>
      </c>
      <c r="C154" t="s">
        <v>150</v>
      </c>
      <c r="D154"/>
      <c r="E154" s="6"/>
      <c r="F154" s="163">
        <v>397.56</v>
      </c>
      <c r="G154" s="113"/>
      <c r="H154" s="79"/>
      <c r="I154" s="246">
        <f t="shared" si="5"/>
        <v>93456.909999999974</v>
      </c>
      <c r="J154"/>
    </row>
    <row r="155" spans="1:10" s="58" customFormat="1" x14ac:dyDescent="0.45">
      <c r="A155">
        <f t="shared" si="4"/>
        <v>148</v>
      </c>
      <c r="B155" s="158" t="s">
        <v>326</v>
      </c>
      <c r="C155" t="s">
        <v>136</v>
      </c>
      <c r="D155"/>
      <c r="E155" s="6"/>
      <c r="F155" s="163">
        <v>395.32</v>
      </c>
      <c r="G155" s="113"/>
      <c r="H155" s="79"/>
      <c r="I155" s="246">
        <f t="shared" si="5"/>
        <v>93852.229999999981</v>
      </c>
      <c r="J155"/>
    </row>
    <row r="156" spans="1:10" s="58" customFormat="1" x14ac:dyDescent="0.45">
      <c r="A156">
        <f t="shared" si="4"/>
        <v>149</v>
      </c>
      <c r="B156" s="158" t="s">
        <v>326</v>
      </c>
      <c r="C156" t="s">
        <v>143</v>
      </c>
      <c r="D156"/>
      <c r="E156" s="6"/>
      <c r="F156" s="163">
        <v>391.41</v>
      </c>
      <c r="G156" s="113"/>
      <c r="H156" s="79"/>
      <c r="I156" s="246">
        <f t="shared" si="5"/>
        <v>94243.639999999985</v>
      </c>
      <c r="J156"/>
    </row>
    <row r="157" spans="1:10" s="58" customFormat="1" x14ac:dyDescent="0.45">
      <c r="A157">
        <f t="shared" si="4"/>
        <v>150</v>
      </c>
      <c r="B157" s="158" t="s">
        <v>326</v>
      </c>
      <c r="C157" t="s">
        <v>136</v>
      </c>
      <c r="D157"/>
      <c r="E157" s="6"/>
      <c r="F157" s="163">
        <v>389.82</v>
      </c>
      <c r="G157" s="113"/>
      <c r="H157" s="79"/>
      <c r="I157" s="246">
        <f t="shared" si="5"/>
        <v>94633.459999999992</v>
      </c>
      <c r="J157"/>
    </row>
    <row r="158" spans="1:10" s="58" customFormat="1" x14ac:dyDescent="0.45">
      <c r="A158">
        <f t="shared" si="4"/>
        <v>151</v>
      </c>
      <c r="B158" s="158" t="s">
        <v>326</v>
      </c>
      <c r="C158" t="s">
        <v>143</v>
      </c>
      <c r="D158"/>
      <c r="E158" s="6"/>
      <c r="F158" s="163">
        <v>372</v>
      </c>
      <c r="G158" s="113"/>
      <c r="H158" s="79"/>
      <c r="I158" s="246">
        <f t="shared" si="5"/>
        <v>95005.459999999992</v>
      </c>
      <c r="J158"/>
    </row>
    <row r="159" spans="1:10" s="58" customFormat="1" x14ac:dyDescent="0.45">
      <c r="A159">
        <f t="shared" si="4"/>
        <v>152</v>
      </c>
      <c r="B159" s="158" t="s">
        <v>326</v>
      </c>
      <c r="C159" t="s">
        <v>138</v>
      </c>
      <c r="D159"/>
      <c r="E159" s="6"/>
      <c r="F159" s="163">
        <v>359.76</v>
      </c>
      <c r="G159" s="113"/>
      <c r="H159" s="79"/>
      <c r="I159" s="246">
        <f t="shared" si="5"/>
        <v>95365.219999999987</v>
      </c>
      <c r="J159"/>
    </row>
    <row r="160" spans="1:10" s="58" customFormat="1" x14ac:dyDescent="0.45">
      <c r="A160">
        <f t="shared" si="4"/>
        <v>153</v>
      </c>
      <c r="B160" s="158" t="s">
        <v>326</v>
      </c>
      <c r="C160" t="s">
        <v>136</v>
      </c>
      <c r="D160"/>
      <c r="E160" s="6"/>
      <c r="F160" s="163">
        <v>352.97</v>
      </c>
      <c r="G160" s="113"/>
      <c r="H160" s="79"/>
      <c r="I160" s="246">
        <f t="shared" si="5"/>
        <v>95718.189999999988</v>
      </c>
      <c r="J160"/>
    </row>
    <row r="161" spans="1:10" s="58" customFormat="1" x14ac:dyDescent="0.45">
      <c r="A161">
        <f t="shared" si="4"/>
        <v>154</v>
      </c>
      <c r="B161" s="158" t="s">
        <v>326</v>
      </c>
      <c r="C161" t="s">
        <v>136</v>
      </c>
      <c r="D161"/>
      <c r="E161" s="6"/>
      <c r="F161" s="163">
        <v>345.94</v>
      </c>
      <c r="G161" s="113"/>
      <c r="H161" s="79"/>
      <c r="I161" s="246">
        <f t="shared" si="5"/>
        <v>96064.12999999999</v>
      </c>
      <c r="J161"/>
    </row>
    <row r="162" spans="1:10" s="58" customFormat="1" x14ac:dyDescent="0.45">
      <c r="A162">
        <f t="shared" si="4"/>
        <v>155</v>
      </c>
      <c r="B162" s="158" t="s">
        <v>328</v>
      </c>
      <c r="C162" t="s">
        <v>150</v>
      </c>
      <c r="D162"/>
      <c r="E162" s="6"/>
      <c r="F162" s="163">
        <v>403.15</v>
      </c>
      <c r="G162" s="113"/>
      <c r="H162" s="79"/>
      <c r="I162" s="246">
        <f t="shared" si="5"/>
        <v>96467.279999999984</v>
      </c>
      <c r="J162"/>
    </row>
    <row r="163" spans="1:10" s="58" customFormat="1" x14ac:dyDescent="0.45">
      <c r="A163">
        <f t="shared" si="4"/>
        <v>156</v>
      </c>
      <c r="B163" s="158" t="s">
        <v>328</v>
      </c>
      <c r="C163" t="s">
        <v>138</v>
      </c>
      <c r="D163"/>
      <c r="E163" s="6"/>
      <c r="F163" s="163">
        <v>393.04</v>
      </c>
      <c r="G163" s="113"/>
      <c r="H163" s="79"/>
      <c r="I163" s="246">
        <f t="shared" si="5"/>
        <v>96860.319999999978</v>
      </c>
      <c r="J163"/>
    </row>
    <row r="164" spans="1:10" s="58" customFormat="1" x14ac:dyDescent="0.45">
      <c r="A164">
        <f t="shared" si="4"/>
        <v>157</v>
      </c>
      <c r="B164" s="158" t="s">
        <v>328</v>
      </c>
      <c r="C164" t="s">
        <v>143</v>
      </c>
      <c r="D164"/>
      <c r="E164" s="6"/>
      <c r="F164" s="163">
        <v>383.77</v>
      </c>
      <c r="G164" s="113"/>
      <c r="H164" s="79"/>
      <c r="I164" s="246">
        <f t="shared" si="5"/>
        <v>97244.089999999982</v>
      </c>
      <c r="J164"/>
    </row>
    <row r="165" spans="1:10" s="58" customFormat="1" x14ac:dyDescent="0.45">
      <c r="A165">
        <f t="shared" si="4"/>
        <v>158</v>
      </c>
      <c r="B165" s="158" t="s">
        <v>328</v>
      </c>
      <c r="C165" t="s">
        <v>138</v>
      </c>
      <c r="D165"/>
      <c r="E165" s="6"/>
      <c r="F165" s="163">
        <v>332.91</v>
      </c>
      <c r="G165" s="113"/>
      <c r="H165" s="79"/>
      <c r="I165" s="246">
        <f t="shared" si="5"/>
        <v>97576.999999999985</v>
      </c>
      <c r="J165"/>
    </row>
    <row r="166" spans="1:10" s="58" customFormat="1" x14ac:dyDescent="0.45">
      <c r="A166">
        <f t="shared" si="4"/>
        <v>159</v>
      </c>
      <c r="B166" s="158" t="s">
        <v>328</v>
      </c>
      <c r="C166" t="s">
        <v>138</v>
      </c>
      <c r="D166"/>
      <c r="E166" s="6"/>
      <c r="F166" s="163">
        <v>327.99</v>
      </c>
      <c r="G166" s="113"/>
      <c r="H166" s="79"/>
      <c r="I166" s="246">
        <f t="shared" si="5"/>
        <v>97904.989999999991</v>
      </c>
      <c r="J166"/>
    </row>
    <row r="167" spans="1:10" s="58" customFormat="1" x14ac:dyDescent="0.45">
      <c r="A167">
        <f t="shared" si="4"/>
        <v>160</v>
      </c>
      <c r="B167" s="158" t="s">
        <v>331</v>
      </c>
      <c r="C167" t="s">
        <v>144</v>
      </c>
      <c r="D167"/>
      <c r="E167" s="6"/>
      <c r="F167" s="163">
        <v>1293.96</v>
      </c>
      <c r="G167" s="113"/>
      <c r="H167" s="79"/>
      <c r="I167" s="246">
        <f t="shared" si="5"/>
        <v>99198.95</v>
      </c>
      <c r="J167"/>
    </row>
    <row r="168" spans="1:10" s="58" customFormat="1" x14ac:dyDescent="0.45">
      <c r="A168">
        <f t="shared" si="4"/>
        <v>161</v>
      </c>
      <c r="B168" s="158" t="s">
        <v>331</v>
      </c>
      <c r="C168" t="s">
        <v>143</v>
      </c>
      <c r="D168"/>
      <c r="E168" s="6"/>
      <c r="F168" s="163">
        <v>410.31</v>
      </c>
      <c r="G168" s="113"/>
      <c r="H168" s="79"/>
      <c r="I168" s="246">
        <f t="shared" si="5"/>
        <v>99609.26</v>
      </c>
      <c r="J168"/>
    </row>
    <row r="169" spans="1:10" s="58" customFormat="1" x14ac:dyDescent="0.45">
      <c r="A169">
        <f t="shared" si="4"/>
        <v>162</v>
      </c>
      <c r="B169" s="158" t="s">
        <v>331</v>
      </c>
      <c r="C169" t="s">
        <v>332</v>
      </c>
      <c r="D169"/>
      <c r="E169" s="6"/>
      <c r="F169" s="163">
        <v>386.41</v>
      </c>
      <c r="G169" s="113"/>
      <c r="H169" s="79"/>
      <c r="I169" s="246">
        <f t="shared" si="5"/>
        <v>99995.67</v>
      </c>
      <c r="J169"/>
    </row>
    <row r="170" spans="1:10" s="58" customFormat="1" x14ac:dyDescent="0.45">
      <c r="A170">
        <f t="shared" si="4"/>
        <v>163</v>
      </c>
      <c r="B170" s="158" t="s">
        <v>331</v>
      </c>
      <c r="C170" t="s">
        <v>333</v>
      </c>
      <c r="D170"/>
      <c r="E170" s="6"/>
      <c r="F170" s="163">
        <v>327.60000000000002</v>
      </c>
      <c r="G170" s="113"/>
      <c r="H170" s="79"/>
      <c r="I170" s="246">
        <f t="shared" si="5"/>
        <v>100323.27</v>
      </c>
      <c r="J170"/>
    </row>
    <row r="171" spans="1:10" s="58" customFormat="1" x14ac:dyDescent="0.45">
      <c r="A171">
        <f t="shared" si="4"/>
        <v>164</v>
      </c>
      <c r="B171" s="158" t="s">
        <v>330</v>
      </c>
      <c r="C171" t="s">
        <v>153</v>
      </c>
      <c r="D171"/>
      <c r="E171" s="6"/>
      <c r="F171" s="6"/>
      <c r="G171" s="113"/>
      <c r="H171" s="79">
        <v>0.05</v>
      </c>
      <c r="I171" s="246">
        <f t="shared" si="5"/>
        <v>100323.22</v>
      </c>
      <c r="J171"/>
    </row>
    <row r="172" spans="1:10" s="58" customFormat="1" x14ac:dyDescent="0.45">
      <c r="A172">
        <f t="shared" si="4"/>
        <v>165</v>
      </c>
      <c r="B172" s="158" t="s">
        <v>330</v>
      </c>
      <c r="C172" t="s">
        <v>143</v>
      </c>
      <c r="D172"/>
      <c r="E172" s="6"/>
      <c r="F172" s="163">
        <v>403.78</v>
      </c>
      <c r="G172" s="113"/>
      <c r="H172" s="79"/>
      <c r="I172" s="246">
        <f t="shared" si="5"/>
        <v>100727</v>
      </c>
      <c r="J172"/>
    </row>
    <row r="173" spans="1:10" s="58" customFormat="1" x14ac:dyDescent="0.45">
      <c r="A173">
        <f t="shared" si="4"/>
        <v>166</v>
      </c>
      <c r="B173" s="158" t="s">
        <v>330</v>
      </c>
      <c r="C173" t="s">
        <v>138</v>
      </c>
      <c r="D173"/>
      <c r="E173" s="6"/>
      <c r="F173" s="163">
        <v>390</v>
      </c>
      <c r="G173" s="113"/>
      <c r="H173" s="79"/>
      <c r="I173" s="246">
        <f t="shared" si="5"/>
        <v>101117</v>
      </c>
      <c r="J173"/>
    </row>
    <row r="174" spans="1:10" s="58" customFormat="1" x14ac:dyDescent="0.45">
      <c r="A174">
        <f t="shared" si="4"/>
        <v>167</v>
      </c>
      <c r="B174" s="158" t="s">
        <v>329</v>
      </c>
      <c r="C174" t="s">
        <v>138</v>
      </c>
      <c r="D174"/>
      <c r="E174" s="6"/>
      <c r="F174" s="163">
        <v>733.13</v>
      </c>
      <c r="G174" s="113"/>
      <c r="H174" s="79"/>
      <c r="I174" s="246">
        <f t="shared" si="5"/>
        <v>101850.13</v>
      </c>
      <c r="J174"/>
    </row>
    <row r="175" spans="1:10" s="58" customFormat="1" x14ac:dyDescent="0.45">
      <c r="A175">
        <f t="shared" si="4"/>
        <v>168</v>
      </c>
      <c r="B175" s="158" t="s">
        <v>329</v>
      </c>
      <c r="C175" t="s">
        <v>136</v>
      </c>
      <c r="D175"/>
      <c r="E175" s="6"/>
      <c r="F175" s="163">
        <v>500</v>
      </c>
      <c r="G175" s="113"/>
      <c r="H175" s="79"/>
      <c r="I175" s="246">
        <f t="shared" si="5"/>
        <v>102350.13</v>
      </c>
      <c r="J175"/>
    </row>
    <row r="176" spans="1:10" s="58" customFormat="1" x14ac:dyDescent="0.45">
      <c r="A176">
        <f t="shared" si="4"/>
        <v>169</v>
      </c>
      <c r="B176" s="158" t="s">
        <v>329</v>
      </c>
      <c r="C176" t="s">
        <v>138</v>
      </c>
      <c r="D176"/>
      <c r="E176" s="6"/>
      <c r="F176" s="163">
        <v>413.9</v>
      </c>
      <c r="G176" s="113"/>
      <c r="H176" s="79"/>
      <c r="I176" s="246">
        <f t="shared" si="5"/>
        <v>102764.03</v>
      </c>
      <c r="J176"/>
    </row>
    <row r="177" spans="1:10" s="58" customFormat="1" x14ac:dyDescent="0.45">
      <c r="A177">
        <f t="shared" si="4"/>
        <v>170</v>
      </c>
      <c r="B177" s="158" t="s">
        <v>329</v>
      </c>
      <c r="C177" t="s">
        <v>136</v>
      </c>
      <c r="D177"/>
      <c r="E177" s="6"/>
      <c r="F177" s="163">
        <v>405</v>
      </c>
      <c r="G177" s="113"/>
      <c r="H177" s="79"/>
      <c r="I177" s="246">
        <f t="shared" si="5"/>
        <v>103169.03</v>
      </c>
      <c r="J177"/>
    </row>
    <row r="178" spans="1:10" s="58" customFormat="1" x14ac:dyDescent="0.45">
      <c r="A178">
        <f t="shared" si="4"/>
        <v>171</v>
      </c>
      <c r="B178" s="158" t="s">
        <v>329</v>
      </c>
      <c r="C178" t="s">
        <v>136</v>
      </c>
      <c r="D178"/>
      <c r="E178" s="6"/>
      <c r="F178" s="163">
        <v>390.17</v>
      </c>
      <c r="G178" s="113"/>
      <c r="H178" s="79"/>
      <c r="I178" s="246">
        <f t="shared" si="5"/>
        <v>103559.2</v>
      </c>
      <c r="J178"/>
    </row>
    <row r="179" spans="1:10" s="58" customFormat="1" x14ac:dyDescent="0.45">
      <c r="A179">
        <f t="shared" si="4"/>
        <v>172</v>
      </c>
      <c r="B179" s="158" t="s">
        <v>329</v>
      </c>
      <c r="C179" t="s">
        <v>147</v>
      </c>
      <c r="D179"/>
      <c r="E179" s="6"/>
      <c r="F179" s="163">
        <v>377.55</v>
      </c>
      <c r="G179" s="113"/>
      <c r="H179" s="79"/>
      <c r="I179" s="246">
        <f t="shared" si="5"/>
        <v>103936.75</v>
      </c>
      <c r="J179"/>
    </row>
    <row r="180" spans="1:10" s="58" customFormat="1" x14ac:dyDescent="0.45">
      <c r="A180">
        <f t="shared" si="4"/>
        <v>173</v>
      </c>
      <c r="B180" s="158" t="s">
        <v>329</v>
      </c>
      <c r="C180" t="s">
        <v>144</v>
      </c>
      <c r="D180"/>
      <c r="E180" s="6"/>
      <c r="F180" s="163">
        <v>366.3</v>
      </c>
      <c r="G180" s="113"/>
      <c r="H180" s="79"/>
      <c r="I180" s="246">
        <f t="shared" si="5"/>
        <v>104303.05</v>
      </c>
      <c r="J180"/>
    </row>
    <row r="181" spans="1:10" s="58" customFormat="1" x14ac:dyDescent="0.45">
      <c r="A181">
        <f t="shared" si="4"/>
        <v>174</v>
      </c>
      <c r="B181" s="158" t="s">
        <v>329</v>
      </c>
      <c r="C181" t="s">
        <v>136</v>
      </c>
      <c r="D181"/>
      <c r="E181" s="6"/>
      <c r="F181" s="163">
        <v>355.54</v>
      </c>
      <c r="G181" s="113"/>
      <c r="H181" s="79"/>
      <c r="I181" s="246">
        <f t="shared" si="5"/>
        <v>104658.59</v>
      </c>
      <c r="J181"/>
    </row>
    <row r="182" spans="1:10" s="58" customFormat="1" x14ac:dyDescent="0.45">
      <c r="A182">
        <f t="shared" si="4"/>
        <v>175</v>
      </c>
      <c r="B182" s="158" t="s">
        <v>329</v>
      </c>
      <c r="C182" t="s">
        <v>136</v>
      </c>
      <c r="D182"/>
      <c r="E182" s="6"/>
      <c r="F182" s="163">
        <v>217.82</v>
      </c>
      <c r="G182" s="113"/>
      <c r="H182" s="79"/>
      <c r="I182" s="246">
        <f t="shared" si="5"/>
        <v>104876.41</v>
      </c>
      <c r="J182"/>
    </row>
    <row r="183" spans="1:10" s="58" customFormat="1" x14ac:dyDescent="0.45">
      <c r="A183">
        <f t="shared" si="4"/>
        <v>176</v>
      </c>
      <c r="B183" s="158" t="s">
        <v>334</v>
      </c>
      <c r="C183" t="s">
        <v>136</v>
      </c>
      <c r="D183"/>
      <c r="E183" s="6"/>
      <c r="F183" s="163">
        <v>399.08</v>
      </c>
      <c r="G183" s="113"/>
      <c r="H183" s="79"/>
      <c r="I183" s="246">
        <f t="shared" si="5"/>
        <v>105275.49</v>
      </c>
      <c r="J183"/>
    </row>
    <row r="184" spans="1:10" s="58" customFormat="1" x14ac:dyDescent="0.45">
      <c r="A184">
        <f t="shared" si="4"/>
        <v>177</v>
      </c>
      <c r="B184" s="158" t="s">
        <v>334</v>
      </c>
      <c r="C184" t="s">
        <v>138</v>
      </c>
      <c r="D184"/>
      <c r="E184" s="6"/>
      <c r="F184" s="163">
        <v>400.53</v>
      </c>
      <c r="G184" s="113"/>
      <c r="H184" s="79"/>
      <c r="I184" s="246">
        <f t="shared" si="5"/>
        <v>105676.02</v>
      </c>
      <c r="J184"/>
    </row>
    <row r="185" spans="1:10" s="58" customFormat="1" x14ac:dyDescent="0.45">
      <c r="A185">
        <f t="shared" si="4"/>
        <v>178</v>
      </c>
      <c r="B185" s="158" t="s">
        <v>334</v>
      </c>
      <c r="C185" t="s">
        <v>138</v>
      </c>
      <c r="D185"/>
      <c r="E185" s="6"/>
      <c r="F185" s="163">
        <v>353.3</v>
      </c>
      <c r="G185" s="113"/>
      <c r="H185" s="79"/>
      <c r="I185" s="246">
        <f t="shared" si="5"/>
        <v>106029.32</v>
      </c>
      <c r="J185"/>
    </row>
    <row r="186" spans="1:10" s="58" customFormat="1" x14ac:dyDescent="0.45">
      <c r="A186">
        <f t="shared" si="4"/>
        <v>179</v>
      </c>
      <c r="B186" s="158" t="s">
        <v>334</v>
      </c>
      <c r="C186" t="s">
        <v>138</v>
      </c>
      <c r="D186"/>
      <c r="E186" s="6"/>
      <c r="F186" s="163">
        <v>800</v>
      </c>
      <c r="G186" s="113"/>
      <c r="H186" s="79"/>
      <c r="I186" s="246">
        <f t="shared" si="5"/>
        <v>106829.32</v>
      </c>
      <c r="J186"/>
    </row>
    <row r="187" spans="1:10" s="58" customFormat="1" x14ac:dyDescent="0.45">
      <c r="A187">
        <f t="shared" si="4"/>
        <v>180</v>
      </c>
      <c r="B187" s="158" t="s">
        <v>334</v>
      </c>
      <c r="C187" t="s">
        <v>335</v>
      </c>
      <c r="D187"/>
      <c r="E187" s="6"/>
      <c r="F187" s="163">
        <v>457</v>
      </c>
      <c r="G187" s="113"/>
      <c r="H187" s="79"/>
      <c r="I187" s="246">
        <f t="shared" si="5"/>
        <v>107286.32</v>
      </c>
      <c r="J187"/>
    </row>
    <row r="188" spans="1:10" s="58" customFormat="1" x14ac:dyDescent="0.45">
      <c r="A188">
        <f t="shared" si="4"/>
        <v>181</v>
      </c>
      <c r="B188" s="158" t="s">
        <v>334</v>
      </c>
      <c r="C188" t="s">
        <v>136</v>
      </c>
      <c r="D188"/>
      <c r="E188" s="6"/>
      <c r="F188" s="163">
        <v>401.96</v>
      </c>
      <c r="G188" s="113"/>
      <c r="H188" s="79"/>
      <c r="I188" s="246">
        <f t="shared" si="5"/>
        <v>107688.28000000001</v>
      </c>
      <c r="J188"/>
    </row>
    <row r="189" spans="1:10" s="58" customFormat="1" x14ac:dyDescent="0.45">
      <c r="A189">
        <f t="shared" si="4"/>
        <v>182</v>
      </c>
      <c r="B189" s="158" t="s">
        <v>337</v>
      </c>
      <c r="C189" t="s">
        <v>138</v>
      </c>
      <c r="D189"/>
      <c r="E189" s="6"/>
      <c r="F189" s="163">
        <v>768</v>
      </c>
      <c r="G189" s="113"/>
      <c r="H189" s="79"/>
      <c r="I189" s="246">
        <f t="shared" si="5"/>
        <v>108456.28000000001</v>
      </c>
      <c r="J189"/>
    </row>
    <row r="190" spans="1:10" s="58" customFormat="1" x14ac:dyDescent="0.45">
      <c r="A190">
        <f t="shared" si="4"/>
        <v>183</v>
      </c>
      <c r="B190" s="158" t="s">
        <v>337</v>
      </c>
      <c r="C190" t="s">
        <v>143</v>
      </c>
      <c r="D190"/>
      <c r="E190" s="6"/>
      <c r="F190" s="163">
        <v>425</v>
      </c>
      <c r="G190" s="113"/>
      <c r="H190" s="79"/>
      <c r="I190" s="246">
        <f t="shared" si="5"/>
        <v>108881.28000000001</v>
      </c>
      <c r="J190"/>
    </row>
    <row r="191" spans="1:10" s="58" customFormat="1" x14ac:dyDescent="0.45">
      <c r="A191">
        <f t="shared" si="4"/>
        <v>184</v>
      </c>
      <c r="B191" s="158" t="s">
        <v>337</v>
      </c>
      <c r="C191" t="s">
        <v>138</v>
      </c>
      <c r="D191"/>
      <c r="E191" s="6"/>
      <c r="F191" s="163">
        <v>406.95</v>
      </c>
      <c r="G191" s="113"/>
      <c r="H191" s="79"/>
      <c r="I191" s="246">
        <f t="shared" si="5"/>
        <v>109288.23000000001</v>
      </c>
      <c r="J191"/>
    </row>
    <row r="192" spans="1:10" s="58" customFormat="1" x14ac:dyDescent="0.45">
      <c r="A192">
        <f t="shared" si="4"/>
        <v>185</v>
      </c>
      <c r="B192" s="158" t="s">
        <v>337</v>
      </c>
      <c r="C192" t="s">
        <v>138</v>
      </c>
      <c r="D192"/>
      <c r="E192" s="6"/>
      <c r="F192" s="163">
        <v>380</v>
      </c>
      <c r="G192" s="113"/>
      <c r="H192" s="79"/>
      <c r="I192" s="246">
        <f t="shared" si="5"/>
        <v>109668.23000000001</v>
      </c>
      <c r="J192"/>
    </row>
    <row r="193" spans="1:10" s="58" customFormat="1" x14ac:dyDescent="0.45">
      <c r="A193">
        <f t="shared" si="4"/>
        <v>186</v>
      </c>
      <c r="B193" s="158" t="s">
        <v>336</v>
      </c>
      <c r="C193" t="s">
        <v>338</v>
      </c>
      <c r="D193"/>
      <c r="E193" s="6"/>
      <c r="F193" s="6"/>
      <c r="G193" s="260">
        <v>13.1</v>
      </c>
      <c r="H193" s="79"/>
      <c r="I193" s="246">
        <f t="shared" si="5"/>
        <v>109655.13</v>
      </c>
      <c r="J193"/>
    </row>
    <row r="194" spans="1:10" s="58" customFormat="1" x14ac:dyDescent="0.45">
      <c r="A194">
        <f t="shared" si="4"/>
        <v>187</v>
      </c>
      <c r="B194" s="158" t="s">
        <v>336</v>
      </c>
      <c r="C194" t="s">
        <v>136</v>
      </c>
      <c r="D194"/>
      <c r="E194" s="6"/>
      <c r="F194" s="163">
        <v>376.76</v>
      </c>
      <c r="G194" s="113"/>
      <c r="H194" s="79"/>
      <c r="I194" s="246">
        <f t="shared" si="5"/>
        <v>110031.89</v>
      </c>
      <c r="J194"/>
    </row>
    <row r="195" spans="1:10" s="58" customFormat="1" x14ac:dyDescent="0.45">
      <c r="A195">
        <f t="shared" si="4"/>
        <v>188</v>
      </c>
      <c r="B195" s="158" t="s">
        <v>336</v>
      </c>
      <c r="C195" t="s">
        <v>136</v>
      </c>
      <c r="D195"/>
      <c r="E195" s="6"/>
      <c r="F195" s="163">
        <v>366.19</v>
      </c>
      <c r="G195" s="113"/>
      <c r="H195" s="79"/>
      <c r="I195" s="246">
        <f t="shared" si="5"/>
        <v>110398.08</v>
      </c>
      <c r="J195"/>
    </row>
    <row r="196" spans="1:10" s="58" customFormat="1" x14ac:dyDescent="0.45">
      <c r="A196">
        <f t="shared" si="4"/>
        <v>189</v>
      </c>
      <c r="B196" s="158" t="s">
        <v>336</v>
      </c>
      <c r="C196" t="s">
        <v>144</v>
      </c>
      <c r="D196"/>
      <c r="E196" s="6"/>
      <c r="F196" s="163">
        <v>380</v>
      </c>
      <c r="G196" s="113"/>
      <c r="H196" s="79"/>
      <c r="I196" s="246">
        <f t="shared" si="5"/>
        <v>110778.08</v>
      </c>
      <c r="J196"/>
    </row>
    <row r="197" spans="1:10" s="58" customFormat="1" x14ac:dyDescent="0.45">
      <c r="A197">
        <f t="shared" si="4"/>
        <v>190</v>
      </c>
      <c r="B197" s="158" t="s">
        <v>336</v>
      </c>
      <c r="C197" t="s">
        <v>214</v>
      </c>
      <c r="D197"/>
      <c r="E197" s="6"/>
      <c r="F197" s="6"/>
      <c r="G197" s="113"/>
      <c r="H197" s="79">
        <v>42.28</v>
      </c>
      <c r="I197" s="246">
        <f t="shared" si="5"/>
        <v>110735.8</v>
      </c>
      <c r="J197"/>
    </row>
    <row r="198" spans="1:10" s="58" customFormat="1" x14ac:dyDescent="0.45">
      <c r="A198">
        <f t="shared" si="4"/>
        <v>191</v>
      </c>
      <c r="B198" s="158" t="s">
        <v>336</v>
      </c>
      <c r="C198" t="s">
        <v>153</v>
      </c>
      <c r="D198"/>
      <c r="E198" s="6"/>
      <c r="F198" s="6"/>
      <c r="G198" s="113"/>
      <c r="H198" s="79">
        <v>0.1</v>
      </c>
      <c r="I198" s="246">
        <f t="shared" si="5"/>
        <v>110735.7</v>
      </c>
      <c r="J198"/>
    </row>
    <row r="199" spans="1:10" s="58" customFormat="1" x14ac:dyDescent="0.45">
      <c r="A199">
        <f t="shared" ref="A199:A232" si="6">ROW()-7</f>
        <v>192</v>
      </c>
      <c r="B199" s="158" t="s">
        <v>336</v>
      </c>
      <c r="C199" t="s">
        <v>339</v>
      </c>
      <c r="D199"/>
      <c r="E199" s="6"/>
      <c r="F199" s="6"/>
      <c r="G199" s="248">
        <v>2660</v>
      </c>
      <c r="H199" s="79"/>
      <c r="I199" s="246">
        <f t="shared" si="5"/>
        <v>108075.7</v>
      </c>
      <c r="J199"/>
    </row>
    <row r="200" spans="1:10" s="58" customFormat="1" x14ac:dyDescent="0.45">
      <c r="A200">
        <f t="shared" si="6"/>
        <v>193</v>
      </c>
      <c r="B200" s="158" t="s">
        <v>336</v>
      </c>
      <c r="C200" t="s">
        <v>142</v>
      </c>
      <c r="D200"/>
      <c r="E200" s="6"/>
      <c r="F200" s="6"/>
      <c r="G200" s="248">
        <v>222</v>
      </c>
      <c r="H200" s="79"/>
      <c r="I200" s="246">
        <f t="shared" ref="I200:I228" si="7">I199+F200-G200-H200</f>
        <v>107853.7</v>
      </c>
      <c r="J200"/>
    </row>
    <row r="201" spans="1:10" s="58" customFormat="1" x14ac:dyDescent="0.45">
      <c r="A201">
        <f t="shared" si="6"/>
        <v>194</v>
      </c>
      <c r="B201" s="158" t="s">
        <v>336</v>
      </c>
      <c r="C201" t="s">
        <v>138</v>
      </c>
      <c r="D201"/>
      <c r="E201" s="6"/>
      <c r="F201" s="163">
        <v>430</v>
      </c>
      <c r="G201" s="113"/>
      <c r="H201" s="79"/>
      <c r="I201" s="246">
        <f t="shared" si="7"/>
        <v>108283.7</v>
      </c>
      <c r="J201"/>
    </row>
    <row r="202" spans="1:10" s="58" customFormat="1" x14ac:dyDescent="0.45">
      <c r="A202">
        <f t="shared" si="6"/>
        <v>195</v>
      </c>
      <c r="B202" s="158" t="s">
        <v>342</v>
      </c>
      <c r="C202" t="s">
        <v>212</v>
      </c>
      <c r="D202"/>
      <c r="E202" s="6"/>
      <c r="F202" s="6"/>
      <c r="G202" s="248">
        <v>300</v>
      </c>
      <c r="H202" s="79"/>
      <c r="I202" s="246">
        <f t="shared" si="7"/>
        <v>107983.7</v>
      </c>
      <c r="J202"/>
    </row>
    <row r="203" spans="1:10" s="58" customFormat="1" x14ac:dyDescent="0.45">
      <c r="A203">
        <f t="shared" si="6"/>
        <v>196</v>
      </c>
      <c r="B203" s="158" t="s">
        <v>342</v>
      </c>
      <c r="C203" s="273" t="s">
        <v>340</v>
      </c>
      <c r="D203"/>
      <c r="E203" s="6"/>
      <c r="F203" s="6"/>
      <c r="G203" s="248">
        <v>300</v>
      </c>
      <c r="H203" s="79"/>
      <c r="I203" s="246">
        <f t="shared" si="7"/>
        <v>107683.7</v>
      </c>
      <c r="J203"/>
    </row>
    <row r="204" spans="1:10" s="58" customFormat="1" x14ac:dyDescent="0.45">
      <c r="A204">
        <f t="shared" si="6"/>
        <v>197</v>
      </c>
      <c r="B204" s="158" t="s">
        <v>342</v>
      </c>
      <c r="C204" t="s">
        <v>143</v>
      </c>
      <c r="D204"/>
      <c r="E204" s="6"/>
      <c r="F204" s="163">
        <v>779.12</v>
      </c>
      <c r="G204" s="113"/>
      <c r="H204" s="79"/>
      <c r="I204" s="246">
        <f t="shared" si="7"/>
        <v>108462.81999999999</v>
      </c>
      <c r="J204"/>
    </row>
    <row r="205" spans="1:10" s="58" customFormat="1" x14ac:dyDescent="0.45">
      <c r="A205">
        <f t="shared" si="6"/>
        <v>198</v>
      </c>
      <c r="B205" s="158" t="s">
        <v>342</v>
      </c>
      <c r="C205" t="s">
        <v>138</v>
      </c>
      <c r="D205"/>
      <c r="E205" s="6"/>
      <c r="F205" s="163">
        <v>381.85</v>
      </c>
      <c r="G205" s="113"/>
      <c r="H205" s="79"/>
      <c r="I205" s="246">
        <f t="shared" si="7"/>
        <v>108844.67</v>
      </c>
      <c r="J205"/>
    </row>
    <row r="206" spans="1:10" s="58" customFormat="1" x14ac:dyDescent="0.45">
      <c r="A206">
        <f t="shared" si="6"/>
        <v>199</v>
      </c>
      <c r="B206" s="158" t="s">
        <v>342</v>
      </c>
      <c r="C206" t="s">
        <v>144</v>
      </c>
      <c r="D206"/>
      <c r="E206" s="6"/>
      <c r="F206" s="163">
        <v>360.76</v>
      </c>
      <c r="G206" s="113"/>
      <c r="H206" s="79"/>
      <c r="I206" s="246">
        <f t="shared" si="7"/>
        <v>109205.43</v>
      </c>
      <c r="J206"/>
    </row>
    <row r="207" spans="1:10" s="58" customFormat="1" x14ac:dyDescent="0.45">
      <c r="A207">
        <f t="shared" si="6"/>
        <v>200</v>
      </c>
      <c r="B207" s="158" t="s">
        <v>342</v>
      </c>
      <c r="C207" t="s">
        <v>207</v>
      </c>
      <c r="D207"/>
      <c r="E207" s="6"/>
      <c r="F207" s="6"/>
      <c r="G207" s="248">
        <v>180</v>
      </c>
      <c r="H207" s="79"/>
      <c r="I207" s="246">
        <f t="shared" si="7"/>
        <v>109025.43</v>
      </c>
      <c r="J207"/>
    </row>
    <row r="208" spans="1:10" s="58" customFormat="1" x14ac:dyDescent="0.45">
      <c r="A208">
        <f t="shared" si="6"/>
        <v>201</v>
      </c>
      <c r="B208" s="158" t="s">
        <v>342</v>
      </c>
      <c r="C208" t="s">
        <v>138</v>
      </c>
      <c r="D208"/>
      <c r="E208" s="6"/>
      <c r="F208" s="163">
        <v>350</v>
      </c>
      <c r="G208" s="113"/>
      <c r="H208" s="79"/>
      <c r="I208" s="246">
        <f t="shared" si="7"/>
        <v>109375.43</v>
      </c>
      <c r="J208"/>
    </row>
    <row r="209" spans="1:10" s="58" customFormat="1" x14ac:dyDescent="0.45">
      <c r="A209">
        <f t="shared" si="6"/>
        <v>202</v>
      </c>
      <c r="B209" s="158" t="s">
        <v>345</v>
      </c>
      <c r="C209" t="s">
        <v>138</v>
      </c>
      <c r="D209"/>
      <c r="E209" s="6"/>
      <c r="F209" s="163">
        <v>410.31</v>
      </c>
      <c r="G209" s="113"/>
      <c r="H209" s="79"/>
      <c r="I209" s="246">
        <f t="shared" si="7"/>
        <v>109785.73999999999</v>
      </c>
      <c r="J209"/>
    </row>
    <row r="210" spans="1:10" s="58" customFormat="1" x14ac:dyDescent="0.45">
      <c r="A210">
        <f t="shared" si="6"/>
        <v>203</v>
      </c>
      <c r="B210" s="158" t="s">
        <v>344</v>
      </c>
      <c r="C210" t="s">
        <v>138</v>
      </c>
      <c r="D210"/>
      <c r="E210" s="6"/>
      <c r="F210" s="163">
        <v>757.37</v>
      </c>
      <c r="G210" s="113"/>
      <c r="H210" s="79"/>
      <c r="I210" s="246">
        <f t="shared" si="7"/>
        <v>110543.10999999999</v>
      </c>
      <c r="J210"/>
    </row>
    <row r="211" spans="1:10" s="58" customFormat="1" x14ac:dyDescent="0.45">
      <c r="A211">
        <f t="shared" si="6"/>
        <v>204</v>
      </c>
      <c r="B211" s="158">
        <v>46111</v>
      </c>
      <c r="C211" s="73" t="s">
        <v>347</v>
      </c>
      <c r="G211" s="247">
        <v>14746.29</v>
      </c>
      <c r="H211" s="79"/>
      <c r="I211" s="246">
        <f t="shared" si="7"/>
        <v>95796.819999999978</v>
      </c>
      <c r="J211"/>
    </row>
    <row r="212" spans="1:10" s="58" customFormat="1" x14ac:dyDescent="0.45">
      <c r="A212">
        <f t="shared" si="6"/>
        <v>205</v>
      </c>
      <c r="B212" s="158">
        <v>46111</v>
      </c>
      <c r="C212" s="73" t="s">
        <v>308</v>
      </c>
      <c r="D212" s="73" t="s">
        <v>310</v>
      </c>
      <c r="F212" s="163">
        <v>2343.1</v>
      </c>
      <c r="G212" s="113"/>
      <c r="H212" s="79"/>
      <c r="I212" s="246">
        <f t="shared" si="7"/>
        <v>98139.919999999984</v>
      </c>
      <c r="J212"/>
    </row>
    <row r="213" spans="1:10" s="58" customFormat="1" x14ac:dyDescent="0.45">
      <c r="A213">
        <f t="shared" si="6"/>
        <v>206</v>
      </c>
      <c r="B213" s="158">
        <v>46111</v>
      </c>
      <c r="C213" s="73" t="s">
        <v>142</v>
      </c>
      <c r="D213" s="73" t="s">
        <v>310</v>
      </c>
      <c r="F213" s="163">
        <v>-618.1</v>
      </c>
      <c r="G213" s="113"/>
      <c r="H213" s="79"/>
      <c r="I213" s="246">
        <f t="shared" si="7"/>
        <v>97521.819999999978</v>
      </c>
      <c r="J213"/>
    </row>
    <row r="214" spans="1:10" s="58" customFormat="1" x14ac:dyDescent="0.45">
      <c r="A214">
        <f t="shared" si="6"/>
        <v>207</v>
      </c>
      <c r="B214" s="158">
        <v>46111</v>
      </c>
      <c r="C214" s="73" t="s">
        <v>165</v>
      </c>
      <c r="D214" s="73" t="s">
        <v>310</v>
      </c>
      <c r="F214" s="163">
        <v>-900</v>
      </c>
      <c r="G214" s="113"/>
      <c r="H214" s="79"/>
      <c r="I214" s="246">
        <f t="shared" si="7"/>
        <v>96621.819999999978</v>
      </c>
      <c r="J214"/>
    </row>
    <row r="215" spans="1:10" s="58" customFormat="1" x14ac:dyDescent="0.45">
      <c r="A215">
        <f t="shared" si="6"/>
        <v>208</v>
      </c>
      <c r="B215" s="158">
        <v>46111</v>
      </c>
      <c r="C215" s="73" t="s">
        <v>346</v>
      </c>
      <c r="D215" s="73" t="s">
        <v>310</v>
      </c>
      <c r="F215" s="163">
        <v>-825</v>
      </c>
      <c r="G215" s="113"/>
      <c r="H215" s="79"/>
      <c r="I215" s="246">
        <f t="shared" si="7"/>
        <v>95796.819999999978</v>
      </c>
      <c r="J215"/>
    </row>
    <row r="216" spans="1:10" s="58" customFormat="1" x14ac:dyDescent="0.45">
      <c r="A216">
        <f t="shared" si="6"/>
        <v>209</v>
      </c>
      <c r="B216" s="158">
        <v>46111</v>
      </c>
      <c r="C216" s="73" t="s">
        <v>349</v>
      </c>
      <c r="D216"/>
      <c r="E216" s="6"/>
      <c r="F216" s="6"/>
      <c r="G216" s="113"/>
      <c r="H216" s="79">
        <v>1</v>
      </c>
      <c r="I216" s="246">
        <f t="shared" si="7"/>
        <v>95795.819999999978</v>
      </c>
      <c r="J216"/>
    </row>
    <row r="217" spans="1:10" s="58" customFormat="1" x14ac:dyDescent="0.45">
      <c r="A217">
        <f t="shared" si="6"/>
        <v>210</v>
      </c>
      <c r="B217" s="158" t="s">
        <v>343</v>
      </c>
      <c r="C217" t="s">
        <v>153</v>
      </c>
      <c r="D217"/>
      <c r="E217" s="6"/>
      <c r="F217" s="6"/>
      <c r="G217" s="113"/>
      <c r="H217" s="79">
        <v>0.7</v>
      </c>
      <c r="I217" s="246">
        <f t="shared" si="7"/>
        <v>95795.119999999981</v>
      </c>
      <c r="J217"/>
    </row>
    <row r="218" spans="1:10" s="58" customFormat="1" x14ac:dyDescent="0.45">
      <c r="A218">
        <f t="shared" si="6"/>
        <v>211</v>
      </c>
      <c r="B218" s="158" t="s">
        <v>343</v>
      </c>
      <c r="C218" t="s">
        <v>138</v>
      </c>
      <c r="D218"/>
      <c r="E218" s="6"/>
      <c r="F218" s="163">
        <v>793.53</v>
      </c>
      <c r="G218" s="113"/>
      <c r="H218" s="79"/>
      <c r="I218" s="246">
        <f t="shared" si="7"/>
        <v>96588.64999999998</v>
      </c>
      <c r="J218"/>
    </row>
    <row r="219" spans="1:10" s="58" customFormat="1" x14ac:dyDescent="0.45">
      <c r="A219">
        <f t="shared" si="6"/>
        <v>212</v>
      </c>
      <c r="B219" s="158" t="s">
        <v>343</v>
      </c>
      <c r="C219" t="s">
        <v>138</v>
      </c>
      <c r="D219"/>
      <c r="E219" s="6"/>
      <c r="F219" s="163">
        <v>748.08</v>
      </c>
      <c r="G219" s="113"/>
      <c r="H219" s="79"/>
      <c r="I219" s="246">
        <f t="shared" si="7"/>
        <v>97336.729999999981</v>
      </c>
      <c r="J219"/>
    </row>
    <row r="220" spans="1:10" s="58" customFormat="1" x14ac:dyDescent="0.45">
      <c r="A220">
        <f t="shared" si="6"/>
        <v>213</v>
      </c>
      <c r="B220" s="158" t="s">
        <v>343</v>
      </c>
      <c r="C220" t="s">
        <v>138</v>
      </c>
      <c r="D220"/>
      <c r="E220" s="6"/>
      <c r="F220" s="163">
        <v>557.59</v>
      </c>
      <c r="G220" s="113"/>
      <c r="H220" s="79"/>
      <c r="I220" s="246">
        <f t="shared" si="7"/>
        <v>97894.319999999978</v>
      </c>
      <c r="J220"/>
    </row>
    <row r="221" spans="1:10" s="58" customFormat="1" x14ac:dyDescent="0.45">
      <c r="A221">
        <f t="shared" si="6"/>
        <v>214</v>
      </c>
      <c r="B221" s="158" t="s">
        <v>343</v>
      </c>
      <c r="C221" t="s">
        <v>136</v>
      </c>
      <c r="D221"/>
      <c r="E221" s="6"/>
      <c r="F221" s="163">
        <v>500</v>
      </c>
      <c r="G221" s="113"/>
      <c r="H221" s="79"/>
      <c r="I221" s="246">
        <f t="shared" si="7"/>
        <v>98394.319999999978</v>
      </c>
      <c r="J221"/>
    </row>
    <row r="222" spans="1:10" s="58" customFormat="1" x14ac:dyDescent="0.45">
      <c r="A222">
        <f t="shared" si="6"/>
        <v>215</v>
      </c>
      <c r="B222" s="158" t="s">
        <v>343</v>
      </c>
      <c r="C222" t="s">
        <v>138</v>
      </c>
      <c r="D222"/>
      <c r="E222" s="6"/>
      <c r="F222" s="163">
        <v>500</v>
      </c>
      <c r="G222" s="113"/>
      <c r="H222" s="79"/>
      <c r="I222" s="246">
        <f t="shared" si="7"/>
        <v>98894.319999999978</v>
      </c>
      <c r="J222"/>
    </row>
    <row r="223" spans="1:10" s="58" customFormat="1" x14ac:dyDescent="0.45">
      <c r="A223">
        <f t="shared" si="6"/>
        <v>216</v>
      </c>
      <c r="B223" s="158" t="s">
        <v>343</v>
      </c>
      <c r="C223" t="s">
        <v>136</v>
      </c>
      <c r="D223"/>
      <c r="E223" s="6"/>
      <c r="F223" s="163">
        <v>500</v>
      </c>
      <c r="G223" s="113"/>
      <c r="H223" s="79"/>
      <c r="I223" s="246">
        <f t="shared" si="7"/>
        <v>99394.319999999978</v>
      </c>
      <c r="J223"/>
    </row>
    <row r="224" spans="1:10" s="58" customFormat="1" x14ac:dyDescent="0.45">
      <c r="A224">
        <f t="shared" si="6"/>
        <v>217</v>
      </c>
      <c r="B224" s="158" t="s">
        <v>343</v>
      </c>
      <c r="C224" t="s">
        <v>138</v>
      </c>
      <c r="D224"/>
      <c r="E224" s="6"/>
      <c r="F224" s="163">
        <v>437.87</v>
      </c>
      <c r="G224" s="113"/>
      <c r="H224" s="79"/>
      <c r="I224" s="246">
        <f t="shared" si="7"/>
        <v>99832.189999999973</v>
      </c>
      <c r="J224"/>
    </row>
    <row r="225" spans="1:10" s="58" customFormat="1" x14ac:dyDescent="0.45">
      <c r="A225">
        <f t="shared" si="6"/>
        <v>218</v>
      </c>
      <c r="B225" s="158" t="s">
        <v>343</v>
      </c>
      <c r="C225" t="s">
        <v>138</v>
      </c>
      <c r="D225"/>
      <c r="E225" s="6"/>
      <c r="F225" s="163">
        <v>430.8</v>
      </c>
      <c r="G225" s="113"/>
      <c r="H225" s="79"/>
      <c r="I225" s="246">
        <f t="shared" si="7"/>
        <v>100262.98999999998</v>
      </c>
      <c r="J225"/>
    </row>
    <row r="226" spans="1:10" s="58" customFormat="1" x14ac:dyDescent="0.45">
      <c r="A226">
        <f t="shared" si="6"/>
        <v>219</v>
      </c>
      <c r="B226" s="158" t="s">
        <v>343</v>
      </c>
      <c r="C226" t="s">
        <v>136</v>
      </c>
      <c r="D226"/>
      <c r="E226" s="6"/>
      <c r="F226" s="163">
        <v>428.25</v>
      </c>
      <c r="G226" s="113"/>
      <c r="H226" s="79"/>
      <c r="I226" s="246">
        <f t="shared" si="7"/>
        <v>100691.23999999998</v>
      </c>
      <c r="J226"/>
    </row>
    <row r="227" spans="1:10" s="58" customFormat="1" x14ac:dyDescent="0.45">
      <c r="A227">
        <f t="shared" si="6"/>
        <v>220</v>
      </c>
      <c r="B227" s="158" t="s">
        <v>343</v>
      </c>
      <c r="C227" t="s">
        <v>144</v>
      </c>
      <c r="D227"/>
      <c r="E227" s="6"/>
      <c r="F227" s="163">
        <v>414.15</v>
      </c>
      <c r="G227" s="113"/>
      <c r="H227" s="79"/>
      <c r="I227" s="246">
        <f t="shared" si="7"/>
        <v>101105.38999999997</v>
      </c>
      <c r="J227"/>
    </row>
    <row r="228" spans="1:10" s="58" customFormat="1" x14ac:dyDescent="0.45">
      <c r="A228">
        <f t="shared" si="6"/>
        <v>221</v>
      </c>
      <c r="B228" s="158" t="s">
        <v>343</v>
      </c>
      <c r="C228" t="s">
        <v>138</v>
      </c>
      <c r="D228"/>
      <c r="E228" s="6"/>
      <c r="F228" s="163">
        <v>394.47</v>
      </c>
      <c r="G228" s="113"/>
      <c r="H228" s="79"/>
      <c r="I228" s="246">
        <f t="shared" si="7"/>
        <v>101499.85999999997</v>
      </c>
      <c r="J228"/>
    </row>
    <row r="229" spans="1:10" s="58" customFormat="1" x14ac:dyDescent="0.45">
      <c r="A229">
        <f t="shared" si="6"/>
        <v>222</v>
      </c>
      <c r="B229" s="158" t="s">
        <v>343</v>
      </c>
      <c r="C229" t="s">
        <v>150</v>
      </c>
      <c r="D229"/>
      <c r="E229" s="6"/>
      <c r="F229" s="163">
        <v>378.9</v>
      </c>
      <c r="G229" s="113"/>
      <c r="H229" s="79"/>
      <c r="I229" s="246">
        <f t="shared" ref="I229:I242" si="8">I228+F229-G229-H229</f>
        <v>101878.75999999997</v>
      </c>
      <c r="J229"/>
    </row>
    <row r="230" spans="1:10" s="58" customFormat="1" x14ac:dyDescent="0.45">
      <c r="A230">
        <f t="shared" si="6"/>
        <v>223</v>
      </c>
      <c r="B230" s="158" t="s">
        <v>343</v>
      </c>
      <c r="C230" t="s">
        <v>350</v>
      </c>
      <c r="D230"/>
      <c r="E230" s="6"/>
      <c r="F230" s="163">
        <v>339.41</v>
      </c>
      <c r="G230" s="113"/>
      <c r="H230" s="79"/>
      <c r="I230" s="246">
        <f t="shared" si="8"/>
        <v>102218.16999999997</v>
      </c>
      <c r="J230"/>
    </row>
    <row r="231" spans="1:10" s="58" customFormat="1" x14ac:dyDescent="0.45">
      <c r="A231">
        <f t="shared" si="6"/>
        <v>224</v>
      </c>
      <c r="B231" s="158" t="s">
        <v>343</v>
      </c>
      <c r="C231" t="s">
        <v>138</v>
      </c>
      <c r="D231"/>
      <c r="E231" s="6"/>
      <c r="F231" s="163">
        <v>326.52999999999997</v>
      </c>
      <c r="G231" s="113"/>
      <c r="H231" s="79"/>
      <c r="I231" s="246">
        <f t="shared" si="8"/>
        <v>102544.69999999997</v>
      </c>
      <c r="J231"/>
    </row>
    <row r="232" spans="1:10" s="58" customFormat="1" x14ac:dyDescent="0.45">
      <c r="A232">
        <f t="shared" si="6"/>
        <v>225</v>
      </c>
      <c r="B232" s="158" t="s">
        <v>343</v>
      </c>
      <c r="C232" t="s">
        <v>142</v>
      </c>
      <c r="D232"/>
      <c r="E232" s="6"/>
      <c r="F232" s="6"/>
      <c r="G232" s="248">
        <v>694</v>
      </c>
      <c r="H232" s="79"/>
      <c r="I232" s="246">
        <f t="shared" si="8"/>
        <v>101850.69999999997</v>
      </c>
      <c r="J232"/>
    </row>
    <row r="233" spans="1:10" s="58" customFormat="1" x14ac:dyDescent="0.45">
      <c r="A233">
        <f t="shared" ref="A233:A242" si="9">ROW()-7</f>
        <v>226</v>
      </c>
      <c r="B233" s="158" t="s">
        <v>348</v>
      </c>
      <c r="C233" t="s">
        <v>143</v>
      </c>
      <c r="D233"/>
      <c r="E233" s="6"/>
      <c r="F233" s="163">
        <v>435.71</v>
      </c>
      <c r="G233" s="113"/>
      <c r="H233" s="79"/>
      <c r="I233" s="246">
        <f t="shared" si="8"/>
        <v>102286.40999999997</v>
      </c>
      <c r="J233"/>
    </row>
    <row r="234" spans="1:10" s="58" customFormat="1" x14ac:dyDescent="0.45">
      <c r="A234">
        <f t="shared" si="9"/>
        <v>227</v>
      </c>
      <c r="B234" s="158" t="s">
        <v>348</v>
      </c>
      <c r="C234" t="s">
        <v>136</v>
      </c>
      <c r="D234"/>
      <c r="E234" s="6"/>
      <c r="F234" s="163">
        <v>396.74</v>
      </c>
      <c r="G234" s="113"/>
      <c r="H234" s="79"/>
      <c r="I234" s="246">
        <f t="shared" si="8"/>
        <v>102683.14999999998</v>
      </c>
      <c r="J234"/>
    </row>
    <row r="235" spans="1:10" s="58" customFormat="1" x14ac:dyDescent="0.45">
      <c r="A235">
        <f t="shared" si="9"/>
        <v>228</v>
      </c>
      <c r="B235" s="158" t="s">
        <v>348</v>
      </c>
      <c r="C235" t="s">
        <v>138</v>
      </c>
      <c r="D235"/>
      <c r="E235" s="6"/>
      <c r="F235" s="163">
        <v>382.2</v>
      </c>
      <c r="G235" s="113"/>
      <c r="H235" s="79"/>
      <c r="I235" s="246">
        <f t="shared" si="8"/>
        <v>103065.34999999998</v>
      </c>
      <c r="J235"/>
    </row>
    <row r="236" spans="1:10" s="58" customFormat="1" x14ac:dyDescent="0.45">
      <c r="A236">
        <f t="shared" si="9"/>
        <v>229</v>
      </c>
      <c r="B236" s="158" t="s">
        <v>348</v>
      </c>
      <c r="C236" t="s">
        <v>138</v>
      </c>
      <c r="D236"/>
      <c r="E236" s="6"/>
      <c r="F236" s="163">
        <v>360</v>
      </c>
      <c r="G236" s="113"/>
      <c r="H236" s="79"/>
      <c r="I236" s="246">
        <f t="shared" si="8"/>
        <v>103425.34999999998</v>
      </c>
      <c r="J236"/>
    </row>
    <row r="237" spans="1:10" s="58" customFormat="1" x14ac:dyDescent="0.45">
      <c r="A237">
        <f t="shared" si="9"/>
        <v>230</v>
      </c>
      <c r="B237" s="158" t="s">
        <v>348</v>
      </c>
      <c r="C237" t="s">
        <v>138</v>
      </c>
      <c r="D237"/>
      <c r="E237" s="6"/>
      <c r="F237" s="163">
        <v>354.68</v>
      </c>
      <c r="G237" s="113"/>
      <c r="H237" s="79"/>
      <c r="I237" s="246">
        <f t="shared" si="8"/>
        <v>103780.02999999997</v>
      </c>
      <c r="J237"/>
    </row>
    <row r="238" spans="1:10" s="58" customFormat="1" x14ac:dyDescent="0.45">
      <c r="A238">
        <f t="shared" si="9"/>
        <v>231</v>
      </c>
      <c r="B238" s="158" t="s">
        <v>348</v>
      </c>
      <c r="C238" t="s">
        <v>136</v>
      </c>
      <c r="D238"/>
      <c r="E238" s="6"/>
      <c r="F238" s="163">
        <v>30</v>
      </c>
      <c r="G238" s="113"/>
      <c r="H238" s="79"/>
      <c r="I238" s="246">
        <f t="shared" si="8"/>
        <v>103810.02999999997</v>
      </c>
      <c r="J238"/>
    </row>
    <row r="239" spans="1:10" s="58" customFormat="1" x14ac:dyDescent="0.45">
      <c r="A239">
        <f t="shared" si="9"/>
        <v>232</v>
      </c>
      <c r="B239" s="158" t="s">
        <v>348</v>
      </c>
      <c r="C239" t="s">
        <v>284</v>
      </c>
      <c r="D239"/>
      <c r="E239" s="6"/>
      <c r="F239" s="163">
        <v>0.1</v>
      </c>
      <c r="G239" s="113"/>
      <c r="H239" s="79"/>
      <c r="I239" s="246">
        <f t="shared" si="8"/>
        <v>103810.12999999998</v>
      </c>
      <c r="J239"/>
    </row>
    <row r="240" spans="1:10" s="58" customFormat="1" x14ac:dyDescent="0.45">
      <c r="A240">
        <f t="shared" si="9"/>
        <v>233</v>
      </c>
      <c r="B240" s="158" t="s">
        <v>348</v>
      </c>
      <c r="C240" t="s">
        <v>225</v>
      </c>
      <c r="D240"/>
      <c r="E240" s="6"/>
      <c r="F240" s="6"/>
      <c r="G240" s="113"/>
      <c r="H240" s="79">
        <v>35</v>
      </c>
      <c r="I240" s="246">
        <f t="shared" si="8"/>
        <v>103775.12999999998</v>
      </c>
      <c r="J240"/>
    </row>
    <row r="241" spans="1:10" s="58" customFormat="1" x14ac:dyDescent="0.45">
      <c r="A241">
        <f t="shared" si="9"/>
        <v>234</v>
      </c>
      <c r="B241" s="158" t="s">
        <v>348</v>
      </c>
      <c r="C241" t="s">
        <v>226</v>
      </c>
      <c r="D241"/>
      <c r="E241" s="6"/>
      <c r="F241" s="6"/>
      <c r="G241" s="113"/>
      <c r="H241" s="79">
        <v>5.5</v>
      </c>
      <c r="I241" s="246">
        <f t="shared" si="8"/>
        <v>103769.62999999998</v>
      </c>
      <c r="J241"/>
    </row>
    <row r="242" spans="1:10" s="58" customFormat="1" x14ac:dyDescent="0.45">
      <c r="A242">
        <f t="shared" si="9"/>
        <v>235</v>
      </c>
      <c r="B242" s="158" t="s">
        <v>348</v>
      </c>
      <c r="C242" t="s">
        <v>339</v>
      </c>
      <c r="D242"/>
      <c r="E242" s="6"/>
      <c r="F242" s="6"/>
      <c r="G242" s="248">
        <v>700</v>
      </c>
      <c r="H242" s="79"/>
      <c r="I242" s="246">
        <f t="shared" si="8"/>
        <v>103069.62999999998</v>
      </c>
      <c r="J242"/>
    </row>
    <row r="243" spans="1:10" s="58" customFormat="1" ht="14.65" thickBot="1" x14ac:dyDescent="0.5">
      <c r="A243"/>
      <c r="B243" s="158"/>
      <c r="C243"/>
      <c r="D243"/>
      <c r="E243" s="6"/>
      <c r="F243" s="77">
        <f>SUM(F8:F242)</f>
        <v>69194.970000000045</v>
      </c>
      <c r="G243" s="115">
        <f>SUM(G8:G242)</f>
        <v>63265.329999999994</v>
      </c>
      <c r="H243" s="78">
        <f>SUM(H8:H242)</f>
        <v>132.60999999999999</v>
      </c>
      <c r="I243" s="7"/>
      <c r="J243"/>
    </row>
    <row r="244" spans="1:10" s="58" customFormat="1" ht="14.65" thickTop="1" x14ac:dyDescent="0.45">
      <c r="A244"/>
      <c r="B244" s="158" t="s">
        <v>25</v>
      </c>
      <c r="C244" s="6" t="s">
        <v>25</v>
      </c>
      <c r="D244" s="6" t="s">
        <v>25</v>
      </c>
      <c r="E244" s="6" t="s">
        <v>25</v>
      </c>
      <c r="F244" s="43"/>
      <c r="G244" s="113"/>
      <c r="H244" s="8"/>
      <c r="I244" s="7"/>
      <c r="J244"/>
    </row>
    <row r="245" spans="1:10" s="58" customFormat="1" x14ac:dyDescent="0.45">
      <c r="A245"/>
      <c r="B245" s="158"/>
      <c r="C245" s="14" t="s">
        <v>25</v>
      </c>
      <c r="D245"/>
      <c r="E245" s="6"/>
      <c r="F245" s="43" t="s">
        <v>25</v>
      </c>
      <c r="G245" s="113"/>
      <c r="H245" s="8"/>
      <c r="I245" s="7"/>
      <c r="J245"/>
    </row>
    <row r="246" spans="1:10" s="58" customFormat="1" x14ac:dyDescent="0.45">
      <c r="A246"/>
      <c r="B246" s="162"/>
      <c r="C246" s="4"/>
      <c r="D246" s="4"/>
      <c r="E246" s="16"/>
      <c r="F246" s="43"/>
      <c r="G246" s="113"/>
      <c r="H246" s="8"/>
      <c r="I246" s="139" t="s">
        <v>25</v>
      </c>
      <c r="J246"/>
    </row>
    <row r="247" spans="1:10" s="58" customFormat="1" x14ac:dyDescent="0.45">
      <c r="A247"/>
      <c r="B247" s="162"/>
      <c r="C247" s="313" t="s">
        <v>125</v>
      </c>
      <c r="D247" s="313"/>
      <c r="E247" s="313"/>
      <c r="F247" s="43"/>
      <c r="G247" s="113"/>
      <c r="H247" s="8"/>
      <c r="I247" t="s">
        <v>25</v>
      </c>
      <c r="J247"/>
    </row>
    <row r="248" spans="1:10" s="58" customFormat="1" x14ac:dyDescent="0.45">
      <c r="A248"/>
      <c r="B248" s="162"/>
      <c r="C248" s="53"/>
      <c r="D248" s="53"/>
      <c r="E248" s="53"/>
      <c r="F248" s="8"/>
      <c r="G248" s="113"/>
      <c r="H248" s="8"/>
      <c r="I248" t="s">
        <v>25</v>
      </c>
      <c r="J248"/>
    </row>
    <row r="249" spans="1:10" s="58" customFormat="1" x14ac:dyDescent="0.45">
      <c r="A249"/>
      <c r="B249" s="162"/>
      <c r="C249" s="17" t="s">
        <v>0</v>
      </c>
      <c r="D249" s="18" t="s">
        <v>12</v>
      </c>
      <c r="E249" s="18" t="s">
        <v>11</v>
      </c>
      <c r="F249" s="8"/>
      <c r="G249" s="113"/>
      <c r="H249" s="8"/>
      <c r="I249" s="69" t="s">
        <v>25</v>
      </c>
      <c r="J249"/>
    </row>
    <row r="250" spans="1:10" s="58" customFormat="1" x14ac:dyDescent="0.45">
      <c r="A250"/>
      <c r="B250" s="162"/>
      <c r="C250" s="57" t="s">
        <v>30</v>
      </c>
      <c r="D250" s="19"/>
      <c r="E250" s="13">
        <f>SUM(I7)</f>
        <v>97272.6</v>
      </c>
      <c r="F250" s="8"/>
      <c r="G250" s="113"/>
      <c r="H250" s="8"/>
      <c r="I250" t="s">
        <v>25</v>
      </c>
      <c r="J250" s="46"/>
    </row>
    <row r="251" spans="1:10" s="58" customFormat="1" x14ac:dyDescent="0.45">
      <c r="A251"/>
      <c r="B251" s="162"/>
      <c r="C251" s="56" t="s">
        <v>41</v>
      </c>
      <c r="D251" s="19" t="s">
        <v>25</v>
      </c>
      <c r="E251" s="12">
        <f>SUM(F243)</f>
        <v>69194.970000000045</v>
      </c>
      <c r="F251" s="8"/>
      <c r="G251" s="113"/>
      <c r="H251" s="8"/>
      <c r="I251" t="s">
        <v>25</v>
      </c>
      <c r="J251" s="46"/>
    </row>
    <row r="252" spans="1:10" s="58" customFormat="1" ht="15.75" x14ac:dyDescent="0.5">
      <c r="A252"/>
      <c r="B252" s="162"/>
      <c r="C252" s="20" t="s">
        <v>9</v>
      </c>
      <c r="D252" s="21" t="s">
        <v>25</v>
      </c>
      <c r="E252" s="24">
        <f>SUM(E250:E251)</f>
        <v>166467.57000000007</v>
      </c>
      <c r="F252" s="8"/>
      <c r="G252" s="113" t="s">
        <v>25</v>
      </c>
      <c r="H252" s="8"/>
      <c r="I252"/>
      <c r="J252" s="47">
        <v>43344</v>
      </c>
    </row>
    <row r="253" spans="1:10" s="58" customFormat="1" x14ac:dyDescent="0.45">
      <c r="A253"/>
      <c r="B253" s="162"/>
      <c r="C253" s="4"/>
      <c r="D253" s="4"/>
      <c r="E253" s="25"/>
      <c r="F253" s="8"/>
      <c r="G253" s="113"/>
      <c r="H253" s="8"/>
      <c r="I253"/>
      <c r="J253" s="42"/>
    </row>
    <row r="254" spans="1:10" s="58" customFormat="1" x14ac:dyDescent="0.45">
      <c r="A254"/>
      <c r="B254" s="162"/>
      <c r="C254" s="17" t="s">
        <v>1</v>
      </c>
      <c r="D254" s="4"/>
      <c r="E254" s="25"/>
      <c r="F254" s="8"/>
      <c r="G254" s="113"/>
      <c r="H254" s="8"/>
      <c r="I254"/>
      <c r="J254" s="42"/>
    </row>
    <row r="255" spans="1:10" s="267" customFormat="1" ht="105.4" customHeight="1" x14ac:dyDescent="0.45">
      <c r="A255" s="263"/>
      <c r="B255" s="264"/>
      <c r="C255" s="314" t="s">
        <v>264</v>
      </c>
      <c r="D255" s="315"/>
      <c r="E255" s="253">
        <f>SUM(G41)+G42+G43+G45+G52+G53+G54+G55+G59+G60+G61+G72+G83+G85+G145+G146+G147+G211</f>
        <v>32295.5</v>
      </c>
      <c r="F255" s="265"/>
      <c r="G255" s="265"/>
      <c r="H255" s="265"/>
      <c r="I255" s="263"/>
      <c r="J255" s="266"/>
    </row>
    <row r="256" spans="1:10" s="58" customFormat="1" ht="14.65" customHeight="1" x14ac:dyDescent="0.45">
      <c r="A256"/>
      <c r="B256" s="162"/>
      <c r="C256" s="316" t="s">
        <v>261</v>
      </c>
      <c r="D256" s="316"/>
      <c r="E256" s="254">
        <f>SUM(G100:G101)</f>
        <v>16605.900000000001</v>
      </c>
      <c r="F256" s="8"/>
      <c r="G256" s="8"/>
      <c r="H256" s="8"/>
      <c r="I256"/>
      <c r="J256" s="42"/>
    </row>
    <row r="257" spans="1:14" s="58" customFormat="1" ht="40.5" customHeight="1" x14ac:dyDescent="0.45">
      <c r="A257"/>
      <c r="B257" s="162"/>
      <c r="C257" s="317" t="s">
        <v>262</v>
      </c>
      <c r="D257" s="318"/>
      <c r="E257" s="255">
        <f>SUM(G90:G99)</f>
        <v>5542.1</v>
      </c>
      <c r="F257" s="8"/>
      <c r="G257" s="8"/>
      <c r="H257" s="8"/>
      <c r="I257"/>
      <c r="J257" s="42"/>
    </row>
    <row r="258" spans="1:14" s="58" customFormat="1" x14ac:dyDescent="0.45">
      <c r="A258"/>
      <c r="B258" s="162"/>
      <c r="C258" s="317" t="s">
        <v>251</v>
      </c>
      <c r="D258" s="318"/>
      <c r="E258" s="256">
        <f>SUM(G102:G103)</f>
        <v>2446.65</v>
      </c>
      <c r="F258" s="8"/>
      <c r="G258" s="8"/>
      <c r="H258" s="8"/>
      <c r="I258"/>
      <c r="J258" s="42"/>
    </row>
    <row r="259" spans="1:14" s="58" customFormat="1" x14ac:dyDescent="0.45">
      <c r="A259"/>
      <c r="B259" s="162"/>
      <c r="C259" s="316" t="s">
        <v>252</v>
      </c>
      <c r="D259" s="316"/>
      <c r="E259" s="257">
        <f>SUM(G104)+G105+G126+G116+G127+G193</f>
        <v>87.1</v>
      </c>
      <c r="F259" s="8"/>
      <c r="G259" s="43"/>
      <c r="H259" s="8"/>
      <c r="I259"/>
      <c r="J259" s="42"/>
    </row>
    <row r="260" spans="1:14" s="58" customFormat="1" ht="58.15" customHeight="1" x14ac:dyDescent="0.45">
      <c r="A260"/>
      <c r="B260" s="162"/>
      <c r="C260" s="316" t="s">
        <v>265</v>
      </c>
      <c r="D260" s="316"/>
      <c r="E260" s="258">
        <f>SUM(G44)+G51+G58+G70+G77+G199+G200+G202+G203+G207+G232+G242</f>
        <v>6288.08</v>
      </c>
      <c r="F260" s="8" t="s">
        <v>25</v>
      </c>
      <c r="G260" s="43"/>
      <c r="H260" s="8"/>
      <c r="I260"/>
      <c r="J260" s="42"/>
    </row>
    <row r="261" spans="1:14" ht="58.15" customHeight="1" x14ac:dyDescent="0.45">
      <c r="B261" s="162"/>
      <c r="C261" s="316" t="s">
        <v>263</v>
      </c>
      <c r="D261" s="316"/>
      <c r="E261" s="259">
        <f>SUM(H243)</f>
        <v>132.60999999999999</v>
      </c>
      <c r="F261" s="8" t="s">
        <v>25</v>
      </c>
      <c r="G261" s="43" t="s">
        <v>25</v>
      </c>
      <c r="J261" s="42"/>
    </row>
    <row r="262" spans="1:14" s="58" customFormat="1" x14ac:dyDescent="0.45">
      <c r="A262"/>
      <c r="B262" s="162"/>
      <c r="C262" s="22" t="s">
        <v>10</v>
      </c>
      <c r="D262" s="4"/>
      <c r="E262" s="39">
        <f>SUM(E255:E261)</f>
        <v>63397.94</v>
      </c>
      <c r="F262" s="8"/>
      <c r="G262" s="113"/>
      <c r="H262" s="8"/>
      <c r="I262"/>
      <c r="J262" s="42"/>
    </row>
    <row r="263" spans="1:14" s="58" customFormat="1" ht="14.65" thickBot="1" x14ac:dyDescent="0.5">
      <c r="A263"/>
      <c r="B263" s="162"/>
      <c r="C263" s="4"/>
      <c r="D263" s="4"/>
      <c r="E263" s="23"/>
      <c r="F263" s="8"/>
      <c r="G263" s="113"/>
      <c r="H263" s="8"/>
      <c r="I263"/>
      <c r="J263" s="42"/>
    </row>
    <row r="264" spans="1:14" s="58" customFormat="1" ht="16.149999999999999" thickBot="1" x14ac:dyDescent="0.55000000000000004">
      <c r="A264"/>
      <c r="B264" s="162"/>
      <c r="C264" s="310" t="s">
        <v>3</v>
      </c>
      <c r="D264" s="311"/>
      <c r="E264" s="27">
        <f>SUM(-E262,E252)</f>
        <v>103069.63000000006</v>
      </c>
      <c r="F264" s="8"/>
      <c r="G264" s="113"/>
      <c r="H264" s="8"/>
      <c r="I264"/>
      <c r="J264" s="42" t="s">
        <v>24</v>
      </c>
    </row>
    <row r="265" spans="1:14" s="58" customFormat="1" x14ac:dyDescent="0.45">
      <c r="A265"/>
      <c r="B265" s="162"/>
      <c r="C265" s="4"/>
      <c r="D265" s="4"/>
      <c r="E265" s="30"/>
      <c r="F265" s="43"/>
      <c r="G265" s="271">
        <f>SUM(E264,-I242)</f>
        <v>0</v>
      </c>
      <c r="H265" s="43"/>
      <c r="I265"/>
      <c r="J265" s="46"/>
    </row>
    <row r="266" spans="1:14" s="58" customFormat="1" x14ac:dyDescent="0.45">
      <c r="A266"/>
      <c r="B266" s="162"/>
      <c r="C266" s="4"/>
      <c r="D266" s="4"/>
      <c r="E266" s="30"/>
      <c r="F266" s="43"/>
      <c r="G266" s="271"/>
      <c r="H266" s="43"/>
      <c r="I266"/>
      <c r="J266" s="46"/>
    </row>
    <row r="267" spans="1:14" s="58" customFormat="1" x14ac:dyDescent="0.45">
      <c r="A267"/>
      <c r="B267" s="158"/>
      <c r="C267"/>
      <c r="D267"/>
      <c r="E267" s="261">
        <f>SUM(E255,E257,E258,E259,E260,E261)</f>
        <v>46792.04</v>
      </c>
      <c r="F267" s="43"/>
      <c r="G267" s="271"/>
      <c r="H267" s="43"/>
      <c r="I267"/>
      <c r="J267" s="46"/>
    </row>
    <row r="268" spans="1:14" x14ac:dyDescent="0.45">
      <c r="D268" s="262" t="s">
        <v>260</v>
      </c>
      <c r="E268" s="261" cm="1">
        <f t="array" ref="E268">MMULT(E267,1/180)</f>
        <v>259.95577777777777</v>
      </c>
      <c r="F268" s="43"/>
      <c r="G268" s="271"/>
      <c r="H268" s="43"/>
    </row>
    <row r="269" spans="1:14" s="8" customFormat="1" x14ac:dyDescent="0.45">
      <c r="A269"/>
      <c r="B269" s="158"/>
      <c r="C269"/>
      <c r="D269"/>
      <c r="E269" s="270"/>
      <c r="F269" s="43"/>
      <c r="G269" s="271"/>
      <c r="H269" s="43"/>
      <c r="I269"/>
      <c r="J269"/>
      <c r="K269" s="59"/>
      <c r="L269" s="59"/>
      <c r="M269" s="59"/>
      <c r="N269" s="59"/>
    </row>
    <row r="270" spans="1:14" s="8" customFormat="1" x14ac:dyDescent="0.45">
      <c r="A270"/>
      <c r="B270" s="158"/>
      <c r="C270"/>
      <c r="D270"/>
      <c r="E270" s="270"/>
      <c r="F270" s="43"/>
      <c r="G270" s="271"/>
      <c r="H270" s="43"/>
      <c r="I270"/>
      <c r="J270"/>
      <c r="K270" s="59"/>
      <c r="L270" s="59"/>
      <c r="M270" s="59"/>
      <c r="N270" s="59"/>
    </row>
    <row r="271" spans="1:14" s="8" customFormat="1" x14ac:dyDescent="0.45">
      <c r="A271"/>
      <c r="B271" s="158"/>
      <c r="C271"/>
      <c r="D271"/>
      <c r="E271" s="270"/>
      <c r="G271" s="113"/>
      <c r="I271"/>
      <c r="J271"/>
      <c r="K271" s="59"/>
      <c r="L271" s="59"/>
      <c r="M271" s="59"/>
      <c r="N271" s="59"/>
    </row>
    <row r="272" spans="1:14" s="8" customFormat="1" x14ac:dyDescent="0.45">
      <c r="A272"/>
      <c r="B272" s="158"/>
      <c r="C272"/>
      <c r="D272"/>
      <c r="E272" s="270"/>
      <c r="G272" s="113"/>
      <c r="I272"/>
      <c r="J272"/>
      <c r="K272" s="59"/>
      <c r="L272" s="59"/>
      <c r="M272" s="59"/>
      <c r="N272" s="59"/>
    </row>
    <row r="273" spans="1:14" s="8" customFormat="1" x14ac:dyDescent="0.45">
      <c r="A273"/>
      <c r="B273" s="158"/>
      <c r="C273"/>
      <c r="D273"/>
      <c r="E273" s="270"/>
      <c r="G273" s="113"/>
      <c r="I273"/>
      <c r="J273"/>
      <c r="K273" s="59"/>
      <c r="L273" s="59"/>
      <c r="M273" s="59"/>
      <c r="N273" s="59"/>
    </row>
  </sheetData>
  <sortState xmlns:xlrd2="http://schemas.microsoft.com/office/spreadsheetml/2017/richdata2" ref="B233:H242">
    <sortCondition descending="1" ref="F233:F242"/>
  </sortState>
  <mergeCells count="15">
    <mergeCell ref="H5:H6"/>
    <mergeCell ref="B5:B6"/>
    <mergeCell ref="C5:C6"/>
    <mergeCell ref="D5:E6"/>
    <mergeCell ref="F5:F6"/>
    <mergeCell ref="G5:G6"/>
    <mergeCell ref="C264:D264"/>
    <mergeCell ref="C247:E247"/>
    <mergeCell ref="C255:D255"/>
    <mergeCell ref="C256:D256"/>
    <mergeCell ref="C257:D257"/>
    <mergeCell ref="C258:D258"/>
    <mergeCell ref="C259:D259"/>
    <mergeCell ref="C260:D260"/>
    <mergeCell ref="C261:D261"/>
  </mergeCells>
  <phoneticPr fontId="34" type="noConversion"/>
  <pageMargins left="0.7" right="0.7" top="0.75" bottom="0.75" header="0.3" footer="0.3"/>
  <pageSetup paperSize="9" scale="70" orientation="portrait" r:id="rId1"/>
  <legacyDrawing r:id="rId2"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5DFA6E3-6371-4663-9806-EF1C251BB40B}">
  <sheetPr>
    <tabColor theme="9" tint="-0.249977111117893"/>
  </sheetPr>
  <dimension ref="A1:N282"/>
  <sheetViews>
    <sheetView topLeftCell="A4" zoomScale="80" zoomScaleNormal="80" workbookViewId="0">
      <pane xSplit="1" ySplit="3" topLeftCell="B263" activePane="bottomRight" state="frozen"/>
      <selection activeCell="D98" sqref="D98"/>
      <selection pane="topRight" activeCell="D98" sqref="D98"/>
      <selection pane="bottomLeft" activeCell="D98" sqref="D98"/>
      <selection pane="bottomRight" activeCell="G77" sqref="G77:G86"/>
    </sheetView>
  </sheetViews>
  <sheetFormatPr baseColWidth="10" defaultRowHeight="14.25" x14ac:dyDescent="0.45"/>
  <cols>
    <col min="2" max="2" width="11.86328125" bestFit="1" customWidth="1"/>
    <col min="3" max="3" width="37.265625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113" bestFit="1" customWidth="1"/>
    <col min="8" max="8" width="9.73046875" style="79" customWidth="1"/>
    <col min="9" max="9" width="12" bestFit="1" customWidth="1"/>
    <col min="10" max="10" width="15.265625" bestFit="1" customWidth="1"/>
    <col min="11" max="11" width="13.3984375" style="58" bestFit="1" customWidth="1"/>
    <col min="12" max="14" width="11.3984375" style="58"/>
  </cols>
  <sheetData>
    <row r="1" spans="1:10" ht="15.75" x14ac:dyDescent="0.5">
      <c r="B1" s="54">
        <v>2026</v>
      </c>
    </row>
    <row r="2" spans="1:10" x14ac:dyDescent="0.45">
      <c r="B2" s="3" t="s">
        <v>31</v>
      </c>
      <c r="C2" s="3"/>
      <c r="D2" s="3"/>
      <c r="E2" s="15"/>
      <c r="F2" s="9"/>
      <c r="G2" s="114"/>
      <c r="H2" s="82"/>
    </row>
    <row r="3" spans="1:10" x14ac:dyDescent="0.45">
      <c r="B3" s="3" t="s">
        <v>26</v>
      </c>
      <c r="C3" s="5">
        <v>20537982765</v>
      </c>
      <c r="D3" s="3"/>
      <c r="E3" s="15"/>
      <c r="F3" s="9"/>
      <c r="G3" s="114"/>
      <c r="H3" s="82"/>
      <c r="I3" s="3"/>
    </row>
    <row r="4" spans="1:10" x14ac:dyDescent="0.45">
      <c r="B4" s="3" t="s">
        <v>6</v>
      </c>
      <c r="C4" s="5" t="s">
        <v>40</v>
      </c>
      <c r="D4" s="3"/>
      <c r="E4" s="15"/>
      <c r="F4" s="9"/>
      <c r="G4" s="114"/>
      <c r="H4" s="82"/>
      <c r="I4" s="3"/>
    </row>
    <row r="5" spans="1:10" ht="15" customHeight="1" x14ac:dyDescent="0.45">
      <c r="A5" s="1"/>
      <c r="B5" s="308" t="s">
        <v>2</v>
      </c>
      <c r="C5" s="308" t="s">
        <v>32</v>
      </c>
      <c r="D5" s="312" t="s">
        <v>36</v>
      </c>
      <c r="E5" s="312"/>
      <c r="F5" s="309" t="s">
        <v>7</v>
      </c>
      <c r="G5" s="321" t="s">
        <v>8</v>
      </c>
      <c r="H5" s="322" t="s">
        <v>5</v>
      </c>
      <c r="I5" s="33" t="s">
        <v>3</v>
      </c>
    </row>
    <row r="6" spans="1:10" x14ac:dyDescent="0.45">
      <c r="A6" s="2"/>
      <c r="B6" s="308"/>
      <c r="C6" s="308"/>
      <c r="D6" s="312"/>
      <c r="E6" s="312"/>
      <c r="F6" s="309"/>
      <c r="G6" s="321"/>
      <c r="H6" s="322"/>
      <c r="I6" s="33" t="s">
        <v>4</v>
      </c>
    </row>
    <row r="7" spans="1:10" x14ac:dyDescent="0.45">
      <c r="C7" s="3" t="s">
        <v>30</v>
      </c>
      <c r="D7" t="s">
        <v>25</v>
      </c>
      <c r="I7" s="9">
        <f>SUM('MAR26'!E264)</f>
        <v>103069.63000000006</v>
      </c>
    </row>
    <row r="8" spans="1:10" s="58" customFormat="1" x14ac:dyDescent="0.45">
      <c r="A8">
        <f>ROW()-7</f>
        <v>1</v>
      </c>
      <c r="B8" s="158" t="s">
        <v>352</v>
      </c>
      <c r="C8" t="s">
        <v>141</v>
      </c>
      <c r="D8"/>
      <c r="E8" s="6"/>
      <c r="F8" s="6"/>
      <c r="G8" s="247">
        <v>150</v>
      </c>
      <c r="H8" s="79"/>
      <c r="I8" s="246">
        <f>I7+F8-G8-H8</f>
        <v>102919.63000000006</v>
      </c>
      <c r="J8"/>
    </row>
    <row r="9" spans="1:10" s="58" customFormat="1" x14ac:dyDescent="0.45">
      <c r="A9">
        <f t="shared" ref="A9:A72" si="0">ROW()-7</f>
        <v>2</v>
      </c>
      <c r="B9" s="158" t="s">
        <v>352</v>
      </c>
      <c r="C9" t="s">
        <v>138</v>
      </c>
      <c r="D9"/>
      <c r="E9" s="6"/>
      <c r="F9" s="163">
        <v>1000</v>
      </c>
      <c r="G9" s="113"/>
      <c r="H9" s="79"/>
      <c r="I9" s="246">
        <f t="shared" ref="I9:I73" si="1">I8+F9-G9-H9</f>
        <v>103919.63000000006</v>
      </c>
      <c r="J9"/>
    </row>
    <row r="10" spans="1:10" s="58" customFormat="1" x14ac:dyDescent="0.45">
      <c r="A10">
        <f t="shared" si="0"/>
        <v>3</v>
      </c>
      <c r="B10" s="158" t="s">
        <v>355</v>
      </c>
      <c r="C10" t="s">
        <v>138</v>
      </c>
      <c r="D10"/>
      <c r="E10" s="6"/>
      <c r="F10" s="163">
        <v>793.52</v>
      </c>
      <c r="G10" s="113"/>
      <c r="H10" s="79"/>
      <c r="I10" s="246">
        <f t="shared" si="1"/>
        <v>104713.15000000007</v>
      </c>
      <c r="J10"/>
    </row>
    <row r="11" spans="1:10" s="58" customFormat="1" x14ac:dyDescent="0.45">
      <c r="A11">
        <f t="shared" si="0"/>
        <v>4</v>
      </c>
      <c r="B11" s="158" t="s">
        <v>352</v>
      </c>
      <c r="C11" t="s">
        <v>144</v>
      </c>
      <c r="D11"/>
      <c r="E11" s="6"/>
      <c r="F11" s="163">
        <v>530.45000000000005</v>
      </c>
      <c r="G11" s="113"/>
      <c r="H11" s="79"/>
      <c r="I11" s="246">
        <f t="shared" si="1"/>
        <v>105243.60000000006</v>
      </c>
      <c r="J11"/>
    </row>
    <row r="12" spans="1:10" s="58" customFormat="1" x14ac:dyDescent="0.45">
      <c r="A12">
        <f t="shared" si="0"/>
        <v>5</v>
      </c>
      <c r="B12" s="158" t="s">
        <v>352</v>
      </c>
      <c r="C12" t="s">
        <v>144</v>
      </c>
      <c r="D12"/>
      <c r="E12" s="6"/>
      <c r="F12" s="163">
        <v>461.5</v>
      </c>
      <c r="G12" s="113"/>
      <c r="H12" s="79"/>
      <c r="I12" s="246">
        <f t="shared" si="1"/>
        <v>105705.10000000006</v>
      </c>
      <c r="J12"/>
    </row>
    <row r="13" spans="1:10" s="58" customFormat="1" x14ac:dyDescent="0.45">
      <c r="A13">
        <f t="shared" si="0"/>
        <v>6</v>
      </c>
      <c r="B13" s="158" t="s">
        <v>355</v>
      </c>
      <c r="C13" t="s">
        <v>138</v>
      </c>
      <c r="D13"/>
      <c r="E13" s="6"/>
      <c r="F13" s="163">
        <v>409.24</v>
      </c>
      <c r="G13" s="113"/>
      <c r="H13" s="79"/>
      <c r="I13" s="246">
        <f t="shared" si="1"/>
        <v>106114.34000000007</v>
      </c>
      <c r="J13"/>
    </row>
    <row r="14" spans="1:10" s="58" customFormat="1" x14ac:dyDescent="0.45">
      <c r="A14">
        <f t="shared" si="0"/>
        <v>7</v>
      </c>
      <c r="B14" s="158" t="s">
        <v>352</v>
      </c>
      <c r="C14" t="s">
        <v>147</v>
      </c>
      <c r="D14"/>
      <c r="E14" s="6"/>
      <c r="F14" s="163">
        <v>407</v>
      </c>
      <c r="G14" s="113"/>
      <c r="H14" s="79"/>
      <c r="I14" s="246">
        <f t="shared" si="1"/>
        <v>106521.34000000007</v>
      </c>
      <c r="J14"/>
    </row>
    <row r="15" spans="1:10" s="58" customFormat="1" x14ac:dyDescent="0.45">
      <c r="A15">
        <f t="shared" si="0"/>
        <v>8</v>
      </c>
      <c r="B15" s="158" t="s">
        <v>355</v>
      </c>
      <c r="C15" t="s">
        <v>138</v>
      </c>
      <c r="D15"/>
      <c r="E15" s="6"/>
      <c r="F15" s="163">
        <v>399.22</v>
      </c>
      <c r="G15" s="113"/>
      <c r="H15" s="79"/>
      <c r="I15" s="246">
        <f t="shared" si="1"/>
        <v>106920.56000000007</v>
      </c>
      <c r="J15"/>
    </row>
    <row r="16" spans="1:10" s="58" customFormat="1" x14ac:dyDescent="0.45">
      <c r="A16">
        <f t="shared" si="0"/>
        <v>9</v>
      </c>
      <c r="B16" s="158" t="s">
        <v>356</v>
      </c>
      <c r="C16" t="s">
        <v>138</v>
      </c>
      <c r="D16"/>
      <c r="E16" s="6"/>
      <c r="F16" s="163">
        <v>397.68</v>
      </c>
      <c r="G16" s="113"/>
      <c r="H16" s="79"/>
      <c r="I16" s="246">
        <f t="shared" si="1"/>
        <v>107318.24000000006</v>
      </c>
      <c r="J16"/>
    </row>
    <row r="17" spans="1:10" s="58" customFormat="1" x14ac:dyDescent="0.45">
      <c r="A17">
        <f t="shared" si="0"/>
        <v>10</v>
      </c>
      <c r="B17" s="158" t="s">
        <v>357</v>
      </c>
      <c r="C17" t="s">
        <v>138</v>
      </c>
      <c r="D17"/>
      <c r="E17" s="6"/>
      <c r="F17" s="163">
        <v>388.58</v>
      </c>
      <c r="G17" s="113"/>
      <c r="H17" s="79"/>
      <c r="I17" s="246">
        <f t="shared" si="1"/>
        <v>107706.82000000007</v>
      </c>
      <c r="J17"/>
    </row>
    <row r="18" spans="1:10" s="58" customFormat="1" x14ac:dyDescent="0.45">
      <c r="A18">
        <f t="shared" si="0"/>
        <v>11</v>
      </c>
      <c r="B18" s="158" t="s">
        <v>358</v>
      </c>
      <c r="C18" t="s">
        <v>138</v>
      </c>
      <c r="D18"/>
      <c r="E18" s="6"/>
      <c r="F18" s="163">
        <v>376.85</v>
      </c>
      <c r="G18" s="113"/>
      <c r="H18" s="79"/>
      <c r="I18" s="246">
        <f t="shared" si="1"/>
        <v>108083.67000000007</v>
      </c>
      <c r="J18"/>
    </row>
    <row r="19" spans="1:10" s="58" customFormat="1" x14ac:dyDescent="0.45">
      <c r="A19">
        <f t="shared" si="0"/>
        <v>12</v>
      </c>
      <c r="B19" s="158" t="s">
        <v>359</v>
      </c>
      <c r="C19" t="s">
        <v>353</v>
      </c>
      <c r="D19"/>
      <c r="E19" s="6"/>
      <c r="F19" s="163">
        <v>365.38</v>
      </c>
      <c r="G19" s="113"/>
      <c r="H19" s="79"/>
      <c r="I19" s="246">
        <f t="shared" si="1"/>
        <v>108449.05000000008</v>
      </c>
      <c r="J19"/>
    </row>
    <row r="20" spans="1:10" s="58" customFormat="1" x14ac:dyDescent="0.45">
      <c r="A20">
        <f t="shared" si="0"/>
        <v>13</v>
      </c>
      <c r="B20" s="158" t="s">
        <v>360</v>
      </c>
      <c r="C20" t="s">
        <v>136</v>
      </c>
      <c r="D20"/>
      <c r="E20" s="6"/>
      <c r="F20" s="163">
        <v>362</v>
      </c>
      <c r="G20" s="113"/>
      <c r="H20" s="79"/>
      <c r="I20" s="246">
        <f t="shared" si="1"/>
        <v>108811.05000000008</v>
      </c>
      <c r="J20"/>
    </row>
    <row r="21" spans="1:10" s="58" customFormat="1" x14ac:dyDescent="0.45">
      <c r="A21">
        <f t="shared" si="0"/>
        <v>14</v>
      </c>
      <c r="B21" s="158" t="s">
        <v>361</v>
      </c>
      <c r="C21" t="s">
        <v>143</v>
      </c>
      <c r="D21"/>
      <c r="E21" s="6"/>
      <c r="F21" s="163">
        <v>345.91</v>
      </c>
      <c r="G21" s="113"/>
      <c r="H21" s="79"/>
      <c r="I21" s="246">
        <f t="shared" si="1"/>
        <v>109156.96000000008</v>
      </c>
      <c r="J21"/>
    </row>
    <row r="22" spans="1:10" s="58" customFormat="1" x14ac:dyDescent="0.45">
      <c r="A22">
        <f t="shared" si="0"/>
        <v>15</v>
      </c>
      <c r="B22" s="158" t="s">
        <v>362</v>
      </c>
      <c r="C22" t="s">
        <v>138</v>
      </c>
      <c r="D22"/>
      <c r="E22" s="6"/>
      <c r="F22" s="163">
        <v>341.65</v>
      </c>
      <c r="G22" s="113"/>
      <c r="H22" s="79"/>
      <c r="I22" s="246">
        <f t="shared" si="1"/>
        <v>109498.61000000007</v>
      </c>
      <c r="J22"/>
    </row>
    <row r="23" spans="1:10" s="58" customFormat="1" x14ac:dyDescent="0.45">
      <c r="A23">
        <f t="shared" si="0"/>
        <v>16</v>
      </c>
      <c r="B23" s="158" t="s">
        <v>363</v>
      </c>
      <c r="C23" t="s">
        <v>136</v>
      </c>
      <c r="D23"/>
      <c r="E23" s="6"/>
      <c r="F23" s="163">
        <v>80</v>
      </c>
      <c r="G23" s="113"/>
      <c r="H23" s="79"/>
      <c r="I23" s="246">
        <f t="shared" si="1"/>
        <v>109578.61000000007</v>
      </c>
      <c r="J23"/>
    </row>
    <row r="24" spans="1:10" s="58" customFormat="1" x14ac:dyDescent="0.45">
      <c r="A24">
        <f t="shared" si="0"/>
        <v>17</v>
      </c>
      <c r="B24" s="158" t="s">
        <v>364</v>
      </c>
      <c r="C24" t="s">
        <v>138</v>
      </c>
      <c r="D24"/>
      <c r="E24" s="6"/>
      <c r="F24" s="163">
        <v>56</v>
      </c>
      <c r="G24" s="113"/>
      <c r="H24" s="79"/>
      <c r="I24" s="246">
        <f t="shared" si="1"/>
        <v>109634.61000000007</v>
      </c>
      <c r="J24"/>
    </row>
    <row r="25" spans="1:10" s="58" customFormat="1" x14ac:dyDescent="0.45">
      <c r="A25">
        <f t="shared" si="0"/>
        <v>18</v>
      </c>
      <c r="B25" s="158" t="s">
        <v>352</v>
      </c>
      <c r="C25" t="s">
        <v>142</v>
      </c>
      <c r="D25"/>
      <c r="E25" s="6"/>
      <c r="F25" s="6"/>
      <c r="G25" s="248">
        <v>31.5</v>
      </c>
      <c r="H25" s="79"/>
      <c r="I25" s="246">
        <f t="shared" si="1"/>
        <v>109603.11000000007</v>
      </c>
      <c r="J25"/>
    </row>
    <row r="26" spans="1:10" s="58" customFormat="1" x14ac:dyDescent="0.45">
      <c r="A26">
        <f t="shared" si="0"/>
        <v>19</v>
      </c>
      <c r="B26" s="158" t="s">
        <v>354</v>
      </c>
      <c r="C26" t="s">
        <v>153</v>
      </c>
      <c r="D26"/>
      <c r="E26" s="6"/>
      <c r="F26" s="6"/>
      <c r="G26" s="113"/>
      <c r="H26" s="79">
        <v>0.05</v>
      </c>
      <c r="I26" s="246">
        <f t="shared" si="1"/>
        <v>109603.06000000007</v>
      </c>
      <c r="J26"/>
    </row>
    <row r="27" spans="1:10" s="58" customFormat="1" x14ac:dyDescent="0.45">
      <c r="A27">
        <f t="shared" si="0"/>
        <v>20</v>
      </c>
      <c r="B27" s="158">
        <v>46116</v>
      </c>
      <c r="C27" t="s">
        <v>136</v>
      </c>
      <c r="D27"/>
      <c r="E27" s="6"/>
      <c r="F27" s="163">
        <v>500</v>
      </c>
      <c r="G27" s="113"/>
      <c r="H27" s="79"/>
      <c r="I27" s="246">
        <f t="shared" si="1"/>
        <v>110103.06000000007</v>
      </c>
      <c r="J27"/>
    </row>
    <row r="28" spans="1:10" s="58" customFormat="1" x14ac:dyDescent="0.45">
      <c r="A28">
        <f t="shared" si="0"/>
        <v>21</v>
      </c>
      <c r="B28" s="158" t="s">
        <v>366</v>
      </c>
      <c r="C28" t="s">
        <v>138</v>
      </c>
      <c r="D28"/>
      <c r="E28" s="6"/>
      <c r="F28" s="163">
        <v>858.4</v>
      </c>
      <c r="G28" s="113"/>
      <c r="H28" s="79"/>
      <c r="I28" s="246">
        <f t="shared" si="1"/>
        <v>110961.46000000006</v>
      </c>
      <c r="J28"/>
    </row>
    <row r="29" spans="1:10" s="58" customFormat="1" x14ac:dyDescent="0.45">
      <c r="A29">
        <f t="shared" si="0"/>
        <v>22</v>
      </c>
      <c r="B29" s="158" t="s">
        <v>366</v>
      </c>
      <c r="C29" t="s">
        <v>136</v>
      </c>
      <c r="D29"/>
      <c r="E29" s="6"/>
      <c r="F29" s="163">
        <v>500</v>
      </c>
      <c r="G29" s="113"/>
      <c r="H29" s="79"/>
      <c r="I29" s="246">
        <f t="shared" si="1"/>
        <v>111461.46000000006</v>
      </c>
      <c r="J29"/>
    </row>
    <row r="30" spans="1:10" s="58" customFormat="1" x14ac:dyDescent="0.45">
      <c r="A30">
        <f t="shared" si="0"/>
        <v>23</v>
      </c>
      <c r="B30" s="158" t="s">
        <v>366</v>
      </c>
      <c r="C30" t="s">
        <v>144</v>
      </c>
      <c r="D30"/>
      <c r="E30" s="6"/>
      <c r="F30" s="163">
        <v>441.02</v>
      </c>
      <c r="G30" s="113"/>
      <c r="H30" s="79"/>
      <c r="I30" s="246">
        <f t="shared" si="1"/>
        <v>111902.48000000007</v>
      </c>
      <c r="J30"/>
    </row>
    <row r="31" spans="1:10" s="58" customFormat="1" x14ac:dyDescent="0.45">
      <c r="A31">
        <f t="shared" si="0"/>
        <v>24</v>
      </c>
      <c r="B31" s="158" t="s">
        <v>366</v>
      </c>
      <c r="C31" t="s">
        <v>136</v>
      </c>
      <c r="D31"/>
      <c r="E31" s="6"/>
      <c r="F31" s="163">
        <v>395.06</v>
      </c>
      <c r="G31" s="113"/>
      <c r="H31" s="79"/>
      <c r="I31" s="246">
        <f t="shared" si="1"/>
        <v>112297.54000000007</v>
      </c>
      <c r="J31"/>
    </row>
    <row r="32" spans="1:10" s="58" customFormat="1" x14ac:dyDescent="0.45">
      <c r="A32">
        <f t="shared" si="0"/>
        <v>25</v>
      </c>
      <c r="B32" s="158" t="s">
        <v>366</v>
      </c>
      <c r="C32" t="s">
        <v>136</v>
      </c>
      <c r="D32"/>
      <c r="E32" s="6"/>
      <c r="F32" s="163">
        <v>370.58</v>
      </c>
      <c r="G32" s="113"/>
      <c r="H32" s="79"/>
      <c r="I32" s="246">
        <f t="shared" si="1"/>
        <v>112668.12000000007</v>
      </c>
      <c r="J32"/>
    </row>
    <row r="33" spans="1:10" s="58" customFormat="1" x14ac:dyDescent="0.45">
      <c r="A33">
        <f t="shared" si="0"/>
        <v>26</v>
      </c>
      <c r="B33" s="158" t="s">
        <v>366</v>
      </c>
      <c r="C33" t="s">
        <v>136</v>
      </c>
      <c r="D33"/>
      <c r="E33" s="6"/>
      <c r="F33" s="163">
        <v>300</v>
      </c>
      <c r="G33" s="113"/>
      <c r="H33" s="79"/>
      <c r="I33" s="246">
        <f t="shared" si="1"/>
        <v>112968.12000000007</v>
      </c>
      <c r="J33"/>
    </row>
    <row r="34" spans="1:10" s="58" customFormat="1" x14ac:dyDescent="0.45">
      <c r="A34">
        <f t="shared" si="0"/>
        <v>27</v>
      </c>
      <c r="B34" s="158" t="s">
        <v>366</v>
      </c>
      <c r="C34" t="s">
        <v>136</v>
      </c>
      <c r="D34"/>
      <c r="E34" s="6"/>
      <c r="F34" s="163">
        <v>300</v>
      </c>
      <c r="G34" s="113"/>
      <c r="H34" s="79"/>
      <c r="I34" s="246">
        <f t="shared" si="1"/>
        <v>113268.12000000007</v>
      </c>
      <c r="J34"/>
    </row>
    <row r="35" spans="1:10" s="58" customFormat="1" x14ac:dyDescent="0.45">
      <c r="A35">
        <f t="shared" si="0"/>
        <v>28</v>
      </c>
      <c r="B35" s="158" t="s">
        <v>366</v>
      </c>
      <c r="C35" t="s">
        <v>136</v>
      </c>
      <c r="D35"/>
      <c r="E35" s="6"/>
      <c r="F35" s="163">
        <v>100</v>
      </c>
      <c r="G35" s="113"/>
      <c r="H35" s="79"/>
      <c r="I35" s="246">
        <f t="shared" si="1"/>
        <v>113368.12000000007</v>
      </c>
      <c r="J35"/>
    </row>
    <row r="36" spans="1:10" s="58" customFormat="1" x14ac:dyDescent="0.45">
      <c r="A36">
        <f t="shared" si="0"/>
        <v>29</v>
      </c>
      <c r="B36" s="158" t="s">
        <v>365</v>
      </c>
      <c r="C36" t="s">
        <v>153</v>
      </c>
      <c r="D36"/>
      <c r="E36" s="6"/>
      <c r="F36" s="6"/>
      <c r="G36" s="113"/>
      <c r="H36" s="79">
        <v>0.05</v>
      </c>
      <c r="I36" s="246">
        <f t="shared" si="1"/>
        <v>113368.07000000007</v>
      </c>
      <c r="J36"/>
    </row>
    <row r="37" spans="1:10" s="58" customFormat="1" x14ac:dyDescent="0.45">
      <c r="A37">
        <f t="shared" si="0"/>
        <v>30</v>
      </c>
      <c r="B37" s="158" t="s">
        <v>365</v>
      </c>
      <c r="C37" t="s">
        <v>207</v>
      </c>
      <c r="D37"/>
      <c r="E37" s="6"/>
      <c r="F37" s="6"/>
      <c r="G37" s="248">
        <v>1500</v>
      </c>
      <c r="H37" s="79"/>
      <c r="I37" s="246">
        <f t="shared" si="1"/>
        <v>111868.07000000007</v>
      </c>
      <c r="J37"/>
    </row>
    <row r="38" spans="1:10" s="58" customFormat="1" x14ac:dyDescent="0.45">
      <c r="A38">
        <f t="shared" si="0"/>
        <v>31</v>
      </c>
      <c r="B38" s="158" t="s">
        <v>365</v>
      </c>
      <c r="C38" s="273" t="s">
        <v>142</v>
      </c>
      <c r="D38"/>
      <c r="E38" s="6"/>
      <c r="F38" s="6"/>
      <c r="G38" s="248">
        <v>109.9</v>
      </c>
      <c r="H38" s="79"/>
      <c r="I38" s="246">
        <f t="shared" si="1"/>
        <v>111758.17000000007</v>
      </c>
      <c r="J38"/>
    </row>
    <row r="39" spans="1:10" s="58" customFormat="1" x14ac:dyDescent="0.45">
      <c r="A39">
        <f t="shared" si="0"/>
        <v>32</v>
      </c>
      <c r="B39" s="158" t="s">
        <v>365</v>
      </c>
      <c r="C39" t="s">
        <v>136</v>
      </c>
      <c r="D39"/>
      <c r="E39" s="6"/>
      <c r="F39" s="163">
        <v>500</v>
      </c>
      <c r="G39" s="113"/>
      <c r="H39" s="79"/>
      <c r="I39" s="246">
        <f t="shared" si="1"/>
        <v>112258.17000000007</v>
      </c>
      <c r="J39"/>
    </row>
    <row r="40" spans="1:10" s="58" customFormat="1" x14ac:dyDescent="0.45">
      <c r="A40">
        <f t="shared" si="0"/>
        <v>33</v>
      </c>
      <c r="B40" s="158" t="s">
        <v>365</v>
      </c>
      <c r="C40" t="s">
        <v>138</v>
      </c>
      <c r="D40"/>
      <c r="E40" s="6"/>
      <c r="F40" s="163">
        <v>500</v>
      </c>
      <c r="G40" s="113"/>
      <c r="H40" s="79"/>
      <c r="I40" s="246">
        <f t="shared" si="1"/>
        <v>112758.17000000007</v>
      </c>
      <c r="J40"/>
    </row>
    <row r="41" spans="1:10" s="58" customFormat="1" x14ac:dyDescent="0.45">
      <c r="A41">
        <f t="shared" si="0"/>
        <v>34</v>
      </c>
      <c r="B41" s="158" t="s">
        <v>365</v>
      </c>
      <c r="C41" t="s">
        <v>136</v>
      </c>
      <c r="D41"/>
      <c r="E41" s="6"/>
      <c r="F41" s="163">
        <v>500</v>
      </c>
      <c r="G41" s="113"/>
      <c r="H41" s="79"/>
      <c r="I41" s="246">
        <f t="shared" si="1"/>
        <v>113258.17000000007</v>
      </c>
      <c r="J41"/>
    </row>
    <row r="42" spans="1:10" s="58" customFormat="1" x14ac:dyDescent="0.45">
      <c r="A42">
        <f t="shared" si="0"/>
        <v>35</v>
      </c>
      <c r="B42" s="158" t="s">
        <v>365</v>
      </c>
      <c r="C42" t="s">
        <v>136</v>
      </c>
      <c r="D42"/>
      <c r="E42" s="6"/>
      <c r="F42" s="163">
        <v>499</v>
      </c>
      <c r="G42" s="113"/>
      <c r="H42" s="79"/>
      <c r="I42" s="246">
        <f t="shared" si="1"/>
        <v>113757.17000000007</v>
      </c>
      <c r="J42"/>
    </row>
    <row r="43" spans="1:10" s="58" customFormat="1" x14ac:dyDescent="0.45">
      <c r="A43">
        <f t="shared" si="0"/>
        <v>36</v>
      </c>
      <c r="B43" s="158" t="s">
        <v>365</v>
      </c>
      <c r="C43" t="s">
        <v>138</v>
      </c>
      <c r="D43"/>
      <c r="E43" s="6"/>
      <c r="F43" s="163">
        <v>397.88</v>
      </c>
      <c r="G43" s="113"/>
      <c r="H43" s="79"/>
      <c r="I43" s="246">
        <f t="shared" si="1"/>
        <v>114155.05000000008</v>
      </c>
      <c r="J43"/>
    </row>
    <row r="44" spans="1:10" s="58" customFormat="1" x14ac:dyDescent="0.45">
      <c r="A44">
        <f t="shared" si="0"/>
        <v>37</v>
      </c>
      <c r="B44" s="158" t="s">
        <v>365</v>
      </c>
      <c r="C44" t="s">
        <v>144</v>
      </c>
      <c r="D44"/>
      <c r="E44" s="6"/>
      <c r="F44" s="163">
        <v>384.1</v>
      </c>
      <c r="G44" s="113"/>
      <c r="H44" s="79"/>
      <c r="I44" s="246">
        <f t="shared" si="1"/>
        <v>114539.15000000008</v>
      </c>
      <c r="J44"/>
    </row>
    <row r="45" spans="1:10" s="58" customFormat="1" x14ac:dyDescent="0.45">
      <c r="A45">
        <f t="shared" si="0"/>
        <v>38</v>
      </c>
      <c r="B45" s="158" t="s">
        <v>365</v>
      </c>
      <c r="C45" t="s">
        <v>367</v>
      </c>
      <c r="D45"/>
      <c r="E45" s="6"/>
      <c r="F45" s="163">
        <v>363.46</v>
      </c>
      <c r="G45" s="113"/>
      <c r="H45" s="79"/>
      <c r="I45" s="246">
        <f t="shared" si="1"/>
        <v>114902.61000000009</v>
      </c>
      <c r="J45"/>
    </row>
    <row r="46" spans="1:10" s="58" customFormat="1" x14ac:dyDescent="0.45">
      <c r="A46">
        <f t="shared" si="0"/>
        <v>39</v>
      </c>
      <c r="B46" s="158" t="s">
        <v>365</v>
      </c>
      <c r="C46" t="s">
        <v>138</v>
      </c>
      <c r="D46"/>
      <c r="E46" s="6"/>
      <c r="F46" s="163">
        <v>359.12</v>
      </c>
      <c r="G46" s="113"/>
      <c r="H46" s="79"/>
      <c r="I46" s="246">
        <f t="shared" si="1"/>
        <v>115261.73000000008</v>
      </c>
      <c r="J46"/>
    </row>
    <row r="47" spans="1:10" s="58" customFormat="1" x14ac:dyDescent="0.45">
      <c r="A47">
        <f t="shared" si="0"/>
        <v>40</v>
      </c>
      <c r="B47" s="158" t="s">
        <v>365</v>
      </c>
      <c r="C47" t="s">
        <v>150</v>
      </c>
      <c r="D47"/>
      <c r="E47" s="6"/>
      <c r="F47" s="163">
        <v>343.4</v>
      </c>
      <c r="G47" s="113"/>
      <c r="H47" s="79"/>
      <c r="I47" s="246">
        <f t="shared" si="1"/>
        <v>115605.13000000008</v>
      </c>
      <c r="J47"/>
    </row>
    <row r="48" spans="1:10" s="58" customFormat="1" x14ac:dyDescent="0.45">
      <c r="A48">
        <f t="shared" si="0"/>
        <v>41</v>
      </c>
      <c r="B48" s="158" t="s">
        <v>365</v>
      </c>
      <c r="C48" t="s">
        <v>136</v>
      </c>
      <c r="D48"/>
      <c r="E48" s="6"/>
      <c r="F48" s="163">
        <v>300</v>
      </c>
      <c r="G48" s="113"/>
      <c r="H48" s="79"/>
      <c r="I48" s="246">
        <f t="shared" si="1"/>
        <v>115905.13000000008</v>
      </c>
      <c r="J48"/>
    </row>
    <row r="49" spans="1:10" s="58" customFormat="1" x14ac:dyDescent="0.45">
      <c r="A49">
        <f t="shared" si="0"/>
        <v>42</v>
      </c>
      <c r="B49" s="158" t="s">
        <v>365</v>
      </c>
      <c r="C49" t="s">
        <v>136</v>
      </c>
      <c r="D49"/>
      <c r="E49" s="6"/>
      <c r="F49" s="163">
        <v>293.57</v>
      </c>
      <c r="G49" s="113"/>
      <c r="H49" s="79"/>
      <c r="I49" s="246">
        <f t="shared" si="1"/>
        <v>116198.70000000008</v>
      </c>
      <c r="J49"/>
    </row>
    <row r="50" spans="1:10" s="58" customFormat="1" x14ac:dyDescent="0.45">
      <c r="A50">
        <f t="shared" si="0"/>
        <v>43</v>
      </c>
      <c r="B50" s="158">
        <v>46119</v>
      </c>
      <c r="C50" s="73" t="s">
        <v>371</v>
      </c>
      <c r="G50" s="247">
        <v>208.35</v>
      </c>
      <c r="H50" s="79"/>
      <c r="I50" s="246">
        <f t="shared" si="1"/>
        <v>115990.35000000008</v>
      </c>
      <c r="J50"/>
    </row>
    <row r="51" spans="1:10" s="58" customFormat="1" x14ac:dyDescent="0.45">
      <c r="A51">
        <f t="shared" si="0"/>
        <v>44</v>
      </c>
      <c r="B51" s="158">
        <v>46119</v>
      </c>
      <c r="C51" s="73" t="s">
        <v>370</v>
      </c>
      <c r="G51" s="247">
        <v>202.29</v>
      </c>
      <c r="H51" s="79"/>
      <c r="I51" s="246">
        <f t="shared" si="1"/>
        <v>115788.06000000008</v>
      </c>
      <c r="J51"/>
    </row>
    <row r="52" spans="1:10" s="58" customFormat="1" x14ac:dyDescent="0.45">
      <c r="A52">
        <f t="shared" si="0"/>
        <v>45</v>
      </c>
      <c r="B52" s="158">
        <v>46119</v>
      </c>
      <c r="C52" s="73" t="s">
        <v>137</v>
      </c>
      <c r="D52" s="73"/>
      <c r="E52" s="73"/>
      <c r="F52" s="113"/>
      <c r="G52" s="247">
        <v>177</v>
      </c>
      <c r="H52" s="79"/>
      <c r="I52" s="246">
        <f t="shared" si="1"/>
        <v>115611.06000000008</v>
      </c>
      <c r="J52"/>
    </row>
    <row r="53" spans="1:10" s="58" customFormat="1" x14ac:dyDescent="0.45">
      <c r="A53">
        <f t="shared" si="0"/>
        <v>46</v>
      </c>
      <c r="B53" s="158">
        <v>46119</v>
      </c>
      <c r="C53" s="73" t="s">
        <v>300</v>
      </c>
      <c r="G53" s="248">
        <v>177</v>
      </c>
      <c r="H53" s="79"/>
      <c r="I53" s="246">
        <f t="shared" si="1"/>
        <v>115434.06000000008</v>
      </c>
      <c r="J53"/>
    </row>
    <row r="54" spans="1:10" s="58" customFormat="1" x14ac:dyDescent="0.45">
      <c r="A54">
        <f t="shared" si="0"/>
        <v>47</v>
      </c>
      <c r="B54" s="158" t="s">
        <v>368</v>
      </c>
      <c r="C54" t="s">
        <v>369</v>
      </c>
      <c r="D54"/>
      <c r="E54" s="6"/>
      <c r="F54" s="163">
        <v>408</v>
      </c>
      <c r="G54" s="113"/>
      <c r="H54" s="79"/>
      <c r="I54" s="246">
        <f t="shared" si="1"/>
        <v>115842.06000000008</v>
      </c>
      <c r="J54"/>
    </row>
    <row r="55" spans="1:10" s="58" customFormat="1" x14ac:dyDescent="0.45">
      <c r="A55">
        <f t="shared" si="0"/>
        <v>48</v>
      </c>
      <c r="B55" s="158" t="s">
        <v>368</v>
      </c>
      <c r="C55" t="s">
        <v>138</v>
      </c>
      <c r="D55"/>
      <c r="E55" s="6"/>
      <c r="F55" s="163">
        <v>355</v>
      </c>
      <c r="G55" s="113"/>
      <c r="H55" s="79"/>
      <c r="I55" s="246">
        <f t="shared" si="1"/>
        <v>116197.06000000008</v>
      </c>
      <c r="J55"/>
    </row>
    <row r="56" spans="1:10" s="58" customFormat="1" x14ac:dyDescent="0.45">
      <c r="A56">
        <f t="shared" si="0"/>
        <v>49</v>
      </c>
      <c r="B56" s="158" t="s">
        <v>368</v>
      </c>
      <c r="C56" t="s">
        <v>142</v>
      </c>
      <c r="D56"/>
      <c r="E56" s="6"/>
      <c r="F56" s="6"/>
      <c r="G56" s="248">
        <v>150</v>
      </c>
      <c r="H56" s="79"/>
      <c r="I56" s="246">
        <f t="shared" si="1"/>
        <v>116047.06000000008</v>
      </c>
      <c r="J56"/>
    </row>
    <row r="57" spans="1:10" s="58" customFormat="1" x14ac:dyDescent="0.45">
      <c r="A57">
        <f t="shared" si="0"/>
        <v>50</v>
      </c>
      <c r="B57" s="158" t="s">
        <v>373</v>
      </c>
      <c r="C57" t="s">
        <v>201</v>
      </c>
      <c r="D57"/>
      <c r="E57" s="6"/>
      <c r="F57" s="6"/>
      <c r="G57" s="247">
        <v>513.91999999999996</v>
      </c>
      <c r="H57" s="79"/>
      <c r="I57" s="246">
        <f t="shared" si="1"/>
        <v>115533.14000000009</v>
      </c>
      <c r="J57"/>
    </row>
    <row r="58" spans="1:10" s="58" customFormat="1" x14ac:dyDescent="0.45">
      <c r="A58">
        <f t="shared" si="0"/>
        <v>51</v>
      </c>
      <c r="B58" s="158" t="s">
        <v>373</v>
      </c>
      <c r="C58" t="s">
        <v>202</v>
      </c>
      <c r="D58"/>
      <c r="E58" s="6"/>
      <c r="F58" s="6"/>
      <c r="G58" s="247">
        <v>427.51</v>
      </c>
      <c r="H58" s="79"/>
      <c r="I58" s="246">
        <f t="shared" si="1"/>
        <v>115105.63000000009</v>
      </c>
      <c r="J58"/>
    </row>
    <row r="59" spans="1:10" s="58" customFormat="1" x14ac:dyDescent="0.45">
      <c r="A59">
        <f t="shared" si="0"/>
        <v>52</v>
      </c>
      <c r="B59" s="158" t="s">
        <v>373</v>
      </c>
      <c r="C59" t="s">
        <v>203</v>
      </c>
      <c r="D59"/>
      <c r="E59" s="6"/>
      <c r="F59" s="6"/>
      <c r="G59" s="247">
        <v>128.47999999999999</v>
      </c>
      <c r="H59" s="79"/>
      <c r="I59" s="246">
        <f t="shared" si="1"/>
        <v>114977.1500000001</v>
      </c>
      <c r="J59"/>
    </row>
    <row r="60" spans="1:10" s="58" customFormat="1" x14ac:dyDescent="0.45">
      <c r="A60">
        <f t="shared" si="0"/>
        <v>53</v>
      </c>
      <c r="B60" s="158" t="s">
        <v>373</v>
      </c>
      <c r="C60" t="s">
        <v>204</v>
      </c>
      <c r="D60"/>
      <c r="E60" s="6"/>
      <c r="F60" s="6"/>
      <c r="G60" s="247">
        <v>128.47999999999999</v>
      </c>
      <c r="H60" s="79"/>
      <c r="I60" s="246">
        <f t="shared" si="1"/>
        <v>114848.6700000001</v>
      </c>
      <c r="J60"/>
    </row>
    <row r="61" spans="1:10" s="58" customFormat="1" x14ac:dyDescent="0.45">
      <c r="A61">
        <f t="shared" si="0"/>
        <v>54</v>
      </c>
      <c r="B61" s="158" t="s">
        <v>373</v>
      </c>
      <c r="C61" t="s">
        <v>138</v>
      </c>
      <c r="D61"/>
      <c r="E61" s="6"/>
      <c r="F61" s="163">
        <v>480.2</v>
      </c>
      <c r="G61" s="113"/>
      <c r="H61" s="79"/>
      <c r="I61" s="246">
        <f t="shared" si="1"/>
        <v>115328.8700000001</v>
      </c>
      <c r="J61"/>
    </row>
    <row r="62" spans="1:10" s="58" customFormat="1" x14ac:dyDescent="0.45">
      <c r="A62">
        <f t="shared" si="0"/>
        <v>55</v>
      </c>
      <c r="B62" s="158" t="s">
        <v>373</v>
      </c>
      <c r="C62" t="s">
        <v>138</v>
      </c>
      <c r="D62"/>
      <c r="E62" s="6"/>
      <c r="F62" s="163">
        <v>433</v>
      </c>
      <c r="G62" s="113"/>
      <c r="H62" s="79"/>
      <c r="I62" s="246">
        <f t="shared" si="1"/>
        <v>115761.8700000001</v>
      </c>
      <c r="J62"/>
    </row>
    <row r="63" spans="1:10" s="58" customFormat="1" x14ac:dyDescent="0.45">
      <c r="A63">
        <f t="shared" si="0"/>
        <v>56</v>
      </c>
      <c r="B63" s="158" t="s">
        <v>373</v>
      </c>
      <c r="C63" t="s">
        <v>144</v>
      </c>
      <c r="D63"/>
      <c r="E63" s="6"/>
      <c r="F63" s="163">
        <v>378.32</v>
      </c>
      <c r="G63" s="113"/>
      <c r="H63" s="79"/>
      <c r="I63" s="246">
        <f t="shared" si="1"/>
        <v>116140.1900000001</v>
      </c>
      <c r="J63"/>
    </row>
    <row r="64" spans="1:10" s="58" customFormat="1" x14ac:dyDescent="0.45">
      <c r="A64">
        <f t="shared" si="0"/>
        <v>57</v>
      </c>
      <c r="B64" s="158" t="s">
        <v>373</v>
      </c>
      <c r="C64" t="s">
        <v>374</v>
      </c>
      <c r="D64"/>
      <c r="E64" s="6"/>
      <c r="F64" s="163">
        <v>367.08</v>
      </c>
      <c r="G64" s="113"/>
      <c r="H64" s="79"/>
      <c r="I64" s="246">
        <f t="shared" si="1"/>
        <v>116507.27000000011</v>
      </c>
      <c r="J64"/>
    </row>
    <row r="65" spans="1:10" s="58" customFormat="1" x14ac:dyDescent="0.45">
      <c r="A65">
        <f t="shared" si="0"/>
        <v>58</v>
      </c>
      <c r="B65" s="158" t="s">
        <v>372</v>
      </c>
      <c r="C65" t="s">
        <v>338</v>
      </c>
      <c r="D65"/>
      <c r="E65" s="6"/>
      <c r="F65" s="6"/>
      <c r="G65" s="248">
        <v>55</v>
      </c>
      <c r="H65" s="79"/>
      <c r="I65" s="246">
        <f t="shared" si="1"/>
        <v>116452.27000000011</v>
      </c>
      <c r="J65"/>
    </row>
    <row r="66" spans="1:10" s="58" customFormat="1" x14ac:dyDescent="0.45">
      <c r="A66">
        <f t="shared" si="0"/>
        <v>59</v>
      </c>
      <c r="B66" s="158" t="s">
        <v>372</v>
      </c>
      <c r="C66" t="s">
        <v>138</v>
      </c>
      <c r="D66"/>
      <c r="E66" s="6"/>
      <c r="F66" s="163">
        <v>498.34</v>
      </c>
      <c r="G66" s="79"/>
      <c r="H66" s="79"/>
      <c r="I66" s="246">
        <f t="shared" si="1"/>
        <v>116950.6100000001</v>
      </c>
      <c r="J66"/>
    </row>
    <row r="67" spans="1:10" s="58" customFormat="1" x14ac:dyDescent="0.45">
      <c r="A67">
        <f t="shared" si="0"/>
        <v>60</v>
      </c>
      <c r="B67" s="158">
        <v>46122</v>
      </c>
      <c r="C67" t="s">
        <v>136</v>
      </c>
      <c r="D67"/>
      <c r="E67" s="6"/>
      <c r="F67" s="163">
        <v>405.47</v>
      </c>
      <c r="G67" s="113"/>
      <c r="H67" s="79"/>
      <c r="I67" s="246">
        <f t="shared" si="1"/>
        <v>117356.0800000001</v>
      </c>
      <c r="J67"/>
    </row>
    <row r="68" spans="1:10" s="58" customFormat="1" x14ac:dyDescent="0.45">
      <c r="A68">
        <f t="shared" si="0"/>
        <v>61</v>
      </c>
      <c r="B68" s="158">
        <v>46122</v>
      </c>
      <c r="C68" t="s">
        <v>138</v>
      </c>
      <c r="D68"/>
      <c r="E68" s="6"/>
      <c r="F68" s="163">
        <v>420</v>
      </c>
      <c r="G68" s="113"/>
      <c r="H68" s="79"/>
      <c r="I68" s="246">
        <f t="shared" si="1"/>
        <v>117776.0800000001</v>
      </c>
      <c r="J68"/>
    </row>
    <row r="69" spans="1:10" s="58" customFormat="1" x14ac:dyDescent="0.45">
      <c r="A69">
        <f t="shared" si="0"/>
        <v>62</v>
      </c>
      <c r="B69" s="158">
        <v>46122</v>
      </c>
      <c r="C69" t="s">
        <v>166</v>
      </c>
      <c r="D69"/>
      <c r="E69" s="6"/>
      <c r="F69" s="6"/>
      <c r="G69" s="247">
        <v>50</v>
      </c>
      <c r="H69" s="79"/>
      <c r="I69" s="246">
        <f t="shared" si="1"/>
        <v>117726.0800000001</v>
      </c>
      <c r="J69"/>
    </row>
    <row r="70" spans="1:10" s="58" customFormat="1" x14ac:dyDescent="0.45">
      <c r="A70">
        <f t="shared" si="0"/>
        <v>63</v>
      </c>
      <c r="B70" s="158" t="s">
        <v>376</v>
      </c>
      <c r="C70" t="s">
        <v>339</v>
      </c>
      <c r="D70"/>
      <c r="E70" s="6"/>
      <c r="F70" s="6"/>
      <c r="G70" s="248">
        <v>190</v>
      </c>
      <c r="H70" s="79"/>
      <c r="I70" s="246">
        <f t="shared" si="1"/>
        <v>117536.0800000001</v>
      </c>
      <c r="J70"/>
    </row>
    <row r="71" spans="1:10" s="58" customFormat="1" x14ac:dyDescent="0.45">
      <c r="A71">
        <f t="shared" si="0"/>
        <v>64</v>
      </c>
      <c r="B71" s="158" t="s">
        <v>376</v>
      </c>
      <c r="C71" t="s">
        <v>138</v>
      </c>
      <c r="D71"/>
      <c r="E71" s="6"/>
      <c r="F71" s="163">
        <v>878.02</v>
      </c>
      <c r="G71" s="113"/>
      <c r="H71" s="79"/>
      <c r="I71" s="246">
        <f t="shared" si="1"/>
        <v>118414.10000000011</v>
      </c>
      <c r="J71"/>
    </row>
    <row r="72" spans="1:10" s="58" customFormat="1" x14ac:dyDescent="0.45">
      <c r="A72">
        <f t="shared" si="0"/>
        <v>65</v>
      </c>
      <c r="B72" s="158" t="s">
        <v>375</v>
      </c>
      <c r="C72" t="s">
        <v>298</v>
      </c>
      <c r="D72"/>
      <c r="E72" s="6"/>
      <c r="F72" s="6"/>
      <c r="G72" s="247">
        <v>94.8</v>
      </c>
      <c r="H72" s="79"/>
      <c r="I72" s="246">
        <f t="shared" si="1"/>
        <v>118319.3000000001</v>
      </c>
      <c r="J72"/>
    </row>
    <row r="73" spans="1:10" s="58" customFormat="1" x14ac:dyDescent="0.45">
      <c r="A73">
        <f t="shared" ref="A73:A136" si="2">ROW()-7</f>
        <v>66</v>
      </c>
      <c r="B73" s="158" t="s">
        <v>375</v>
      </c>
      <c r="C73" t="s">
        <v>297</v>
      </c>
      <c r="D73"/>
      <c r="E73" s="6"/>
      <c r="F73" s="6"/>
      <c r="G73" s="247">
        <v>198.05</v>
      </c>
      <c r="H73" s="79"/>
      <c r="I73" s="246">
        <f t="shared" si="1"/>
        <v>118121.2500000001</v>
      </c>
      <c r="J73"/>
    </row>
    <row r="74" spans="1:10" s="58" customFormat="1" x14ac:dyDescent="0.45">
      <c r="A74">
        <f t="shared" si="2"/>
        <v>67</v>
      </c>
      <c r="B74" s="158" t="s">
        <v>375</v>
      </c>
      <c r="C74" t="s">
        <v>136</v>
      </c>
      <c r="D74"/>
      <c r="E74" s="6"/>
      <c r="F74" s="163">
        <v>398.75</v>
      </c>
      <c r="G74" s="113"/>
      <c r="H74" s="79"/>
      <c r="I74" s="246">
        <f t="shared" ref="I74:I139" si="3">I73+F74-G74-H74</f>
        <v>118520.0000000001</v>
      </c>
      <c r="J74"/>
    </row>
    <row r="75" spans="1:10" s="58" customFormat="1" x14ac:dyDescent="0.45">
      <c r="A75">
        <f t="shared" si="2"/>
        <v>68</v>
      </c>
      <c r="B75" s="158" t="s">
        <v>375</v>
      </c>
      <c r="C75" t="s">
        <v>136</v>
      </c>
      <c r="D75"/>
      <c r="E75" s="6"/>
      <c r="F75" s="163">
        <v>402.48</v>
      </c>
      <c r="G75" s="113"/>
      <c r="H75" s="79"/>
      <c r="I75" s="246">
        <f t="shared" si="3"/>
        <v>118922.4800000001</v>
      </c>
      <c r="J75"/>
    </row>
    <row r="76" spans="1:10" s="58" customFormat="1" x14ac:dyDescent="0.45">
      <c r="A76">
        <f t="shared" si="2"/>
        <v>69</v>
      </c>
      <c r="B76" s="158" t="s">
        <v>375</v>
      </c>
      <c r="C76" t="s">
        <v>136</v>
      </c>
      <c r="D76"/>
      <c r="E76" s="6"/>
      <c r="F76" s="163">
        <v>500</v>
      </c>
      <c r="G76" s="113"/>
      <c r="H76" s="79"/>
      <c r="I76" s="246">
        <f t="shared" si="3"/>
        <v>119422.4800000001</v>
      </c>
      <c r="J76"/>
    </row>
    <row r="77" spans="1:10" s="58" customFormat="1" x14ac:dyDescent="0.45">
      <c r="A77">
        <f t="shared" si="2"/>
        <v>70</v>
      </c>
      <c r="B77" s="158" t="s">
        <v>375</v>
      </c>
      <c r="C77" t="s">
        <v>177</v>
      </c>
      <c r="D77"/>
      <c r="E77" s="6"/>
      <c r="F77" s="6"/>
      <c r="G77" s="250">
        <v>288.3</v>
      </c>
      <c r="H77" s="79"/>
      <c r="I77" s="246">
        <f t="shared" si="3"/>
        <v>119134.18000000009</v>
      </c>
      <c r="J77"/>
    </row>
    <row r="78" spans="1:10" s="58" customFormat="1" x14ac:dyDescent="0.45">
      <c r="A78">
        <f t="shared" si="2"/>
        <v>71</v>
      </c>
      <c r="B78" s="158" t="s">
        <v>375</v>
      </c>
      <c r="C78" t="s">
        <v>170</v>
      </c>
      <c r="D78"/>
      <c r="E78" s="6"/>
      <c r="F78" s="6"/>
      <c r="G78" s="250">
        <v>312.39999999999998</v>
      </c>
      <c r="H78" s="79"/>
      <c r="I78" s="246">
        <f t="shared" si="3"/>
        <v>118821.7800000001</v>
      </c>
      <c r="J78"/>
    </row>
    <row r="79" spans="1:10" s="58" customFormat="1" x14ac:dyDescent="0.45">
      <c r="A79">
        <f t="shared" si="2"/>
        <v>72</v>
      </c>
      <c r="B79" s="158" t="s">
        <v>375</v>
      </c>
      <c r="C79" t="s">
        <v>168</v>
      </c>
      <c r="D79"/>
      <c r="E79" s="6"/>
      <c r="F79" s="6"/>
      <c r="G79" s="250">
        <v>221.4</v>
      </c>
      <c r="H79" s="79"/>
      <c r="I79" s="246">
        <f t="shared" si="3"/>
        <v>118600.38000000011</v>
      </c>
      <c r="J79"/>
    </row>
    <row r="80" spans="1:10" s="58" customFormat="1" x14ac:dyDescent="0.45">
      <c r="A80">
        <f t="shared" si="2"/>
        <v>73</v>
      </c>
      <c r="B80" s="158" t="s">
        <v>375</v>
      </c>
      <c r="C80" t="s">
        <v>167</v>
      </c>
      <c r="D80"/>
      <c r="E80" s="6"/>
      <c r="F80" s="6"/>
      <c r="G80" s="250">
        <v>194.2</v>
      </c>
      <c r="H80" s="79"/>
      <c r="I80" s="246">
        <f t="shared" si="3"/>
        <v>118406.18000000011</v>
      </c>
      <c r="J80"/>
    </row>
    <row r="81" spans="1:10" s="58" customFormat="1" x14ac:dyDescent="0.45">
      <c r="A81">
        <f t="shared" si="2"/>
        <v>74</v>
      </c>
      <c r="B81" s="158" t="s">
        <v>375</v>
      </c>
      <c r="C81" t="s">
        <v>176</v>
      </c>
      <c r="D81"/>
      <c r="E81" s="6"/>
      <c r="F81" s="6"/>
      <c r="G81" s="250">
        <v>220.6</v>
      </c>
      <c r="H81" s="79"/>
      <c r="I81" s="246">
        <f t="shared" si="3"/>
        <v>118185.5800000001</v>
      </c>
      <c r="J81"/>
    </row>
    <row r="82" spans="1:10" s="58" customFormat="1" x14ac:dyDescent="0.45">
      <c r="A82">
        <f t="shared" si="2"/>
        <v>75</v>
      </c>
      <c r="B82" s="158" t="s">
        <v>375</v>
      </c>
      <c r="C82" t="s">
        <v>172</v>
      </c>
      <c r="D82"/>
      <c r="E82" s="6"/>
      <c r="F82" s="6"/>
      <c r="G82" s="250">
        <v>236.8</v>
      </c>
      <c r="H82" s="79"/>
      <c r="I82" s="246">
        <f t="shared" si="3"/>
        <v>117948.7800000001</v>
      </c>
      <c r="J82"/>
    </row>
    <row r="83" spans="1:10" s="58" customFormat="1" x14ac:dyDescent="0.45">
      <c r="A83">
        <f t="shared" si="2"/>
        <v>76</v>
      </c>
      <c r="B83" s="158" t="s">
        <v>375</v>
      </c>
      <c r="C83" t="s">
        <v>174</v>
      </c>
      <c r="D83"/>
      <c r="E83" s="6"/>
      <c r="F83" s="6"/>
      <c r="G83" s="250">
        <v>173.6</v>
      </c>
      <c r="H83" s="79"/>
      <c r="I83" s="246">
        <f t="shared" si="3"/>
        <v>117775.18000000009</v>
      </c>
      <c r="J83"/>
    </row>
    <row r="84" spans="1:10" s="58" customFormat="1" x14ac:dyDescent="0.45">
      <c r="A84">
        <f t="shared" si="2"/>
        <v>77</v>
      </c>
      <c r="B84" s="158" t="s">
        <v>375</v>
      </c>
      <c r="C84" t="s">
        <v>175</v>
      </c>
      <c r="D84"/>
      <c r="E84" s="6"/>
      <c r="F84" s="6"/>
      <c r="G84" s="250">
        <v>220.8</v>
      </c>
      <c r="H84" s="79"/>
      <c r="I84" s="246">
        <f t="shared" si="3"/>
        <v>117554.38000000009</v>
      </c>
      <c r="J84"/>
    </row>
    <row r="85" spans="1:10" s="58" customFormat="1" x14ac:dyDescent="0.45">
      <c r="A85">
        <f t="shared" si="2"/>
        <v>78</v>
      </c>
      <c r="B85" s="158" t="s">
        <v>375</v>
      </c>
      <c r="C85" t="s">
        <v>173</v>
      </c>
      <c r="D85"/>
      <c r="E85" s="6"/>
      <c r="F85" s="6"/>
      <c r="G85" s="250">
        <v>209.5</v>
      </c>
      <c r="H85" s="79"/>
      <c r="I85" s="246">
        <f t="shared" si="3"/>
        <v>117344.88000000009</v>
      </c>
      <c r="J85"/>
    </row>
    <row r="86" spans="1:10" s="58" customFormat="1" x14ac:dyDescent="0.45">
      <c r="A86">
        <f t="shared" si="2"/>
        <v>79</v>
      </c>
      <c r="B86" s="158" t="s">
        <v>375</v>
      </c>
      <c r="C86" t="s">
        <v>169</v>
      </c>
      <c r="D86"/>
      <c r="E86" s="6"/>
      <c r="F86" s="6"/>
      <c r="G86" s="250">
        <v>3387.4</v>
      </c>
      <c r="H86" s="79"/>
      <c r="I86" s="246">
        <f t="shared" si="3"/>
        <v>113957.4800000001</v>
      </c>
      <c r="J86"/>
    </row>
    <row r="87" spans="1:10" s="58" customFormat="1" x14ac:dyDescent="0.45">
      <c r="A87">
        <f t="shared" si="2"/>
        <v>80</v>
      </c>
      <c r="B87" s="158" t="s">
        <v>375</v>
      </c>
      <c r="C87" t="s">
        <v>153</v>
      </c>
      <c r="D87"/>
      <c r="E87" s="6"/>
      <c r="F87" s="6"/>
      <c r="G87" s="113"/>
      <c r="H87" s="79">
        <v>0.15</v>
      </c>
      <c r="I87" s="246">
        <f t="shared" si="3"/>
        <v>113957.3300000001</v>
      </c>
      <c r="J87"/>
    </row>
    <row r="88" spans="1:10" s="58" customFormat="1" x14ac:dyDescent="0.45">
      <c r="A88">
        <f t="shared" si="2"/>
        <v>81</v>
      </c>
      <c r="B88" s="158" t="s">
        <v>378</v>
      </c>
      <c r="C88" s="73" t="s">
        <v>377</v>
      </c>
      <c r="G88" s="247">
        <v>13165.1</v>
      </c>
      <c r="H88" s="79"/>
      <c r="I88" s="246">
        <f t="shared" si="3"/>
        <v>100792.2300000001</v>
      </c>
      <c r="J88"/>
    </row>
    <row r="89" spans="1:10" s="58" customFormat="1" x14ac:dyDescent="0.45">
      <c r="A89">
        <f t="shared" si="2"/>
        <v>82</v>
      </c>
      <c r="B89" s="158" t="s">
        <v>378</v>
      </c>
      <c r="C89" s="73" t="s">
        <v>178</v>
      </c>
      <c r="G89" s="251">
        <v>9446.6</v>
      </c>
      <c r="H89" s="79"/>
      <c r="I89" s="246">
        <f t="shared" si="3"/>
        <v>91345.630000000092</v>
      </c>
      <c r="J89"/>
    </row>
    <row r="90" spans="1:10" s="58" customFormat="1" x14ac:dyDescent="0.45">
      <c r="A90">
        <f t="shared" si="2"/>
        <v>83</v>
      </c>
      <c r="B90" s="158" t="s">
        <v>378</v>
      </c>
      <c r="C90" s="73" t="s">
        <v>171</v>
      </c>
      <c r="G90" s="251">
        <v>7938.6</v>
      </c>
      <c r="H90" s="79"/>
      <c r="I90" s="246">
        <f t="shared" si="3"/>
        <v>83407.030000000086</v>
      </c>
      <c r="J90"/>
    </row>
    <row r="91" spans="1:10" s="58" customFormat="1" x14ac:dyDescent="0.45">
      <c r="A91">
        <f t="shared" si="2"/>
        <v>84</v>
      </c>
      <c r="B91" s="158" t="s">
        <v>378</v>
      </c>
      <c r="C91" s="72" t="s">
        <v>180</v>
      </c>
      <c r="G91" s="244">
        <v>1946.65</v>
      </c>
      <c r="H91" s="79">
        <v>4.3</v>
      </c>
      <c r="I91" s="246">
        <f t="shared" si="3"/>
        <v>81456.080000000089</v>
      </c>
      <c r="J91"/>
    </row>
    <row r="92" spans="1:10" s="58" customFormat="1" x14ac:dyDescent="0.45">
      <c r="A92">
        <f t="shared" si="2"/>
        <v>85</v>
      </c>
      <c r="B92" s="158" t="s">
        <v>378</v>
      </c>
      <c r="C92" s="72" t="s">
        <v>181</v>
      </c>
      <c r="G92" s="244">
        <v>500</v>
      </c>
      <c r="H92" s="79"/>
      <c r="I92" s="246">
        <f t="shared" si="3"/>
        <v>80956.080000000089</v>
      </c>
      <c r="J92"/>
    </row>
    <row r="93" spans="1:10" s="58" customFormat="1" x14ac:dyDescent="0.45">
      <c r="A93">
        <f t="shared" si="2"/>
        <v>86</v>
      </c>
      <c r="B93" s="158" t="s">
        <v>378</v>
      </c>
      <c r="C93" t="s">
        <v>379</v>
      </c>
      <c r="D93" s="73" t="s">
        <v>310</v>
      </c>
      <c r="E93" s="6"/>
      <c r="F93" s="163">
        <v>1800.68</v>
      </c>
      <c r="G93" s="113"/>
      <c r="H93" s="79"/>
      <c r="I93" s="246">
        <f t="shared" si="3"/>
        <v>82756.760000000082</v>
      </c>
      <c r="J93"/>
    </row>
    <row r="94" spans="1:10" s="58" customFormat="1" x14ac:dyDescent="0.45">
      <c r="A94">
        <f t="shared" si="2"/>
        <v>87</v>
      </c>
      <c r="B94" s="158" t="s">
        <v>378</v>
      </c>
      <c r="C94" t="s">
        <v>142</v>
      </c>
      <c r="D94" s="73" t="s">
        <v>310</v>
      </c>
      <c r="E94" s="6"/>
      <c r="F94" s="163">
        <v>-975.68</v>
      </c>
      <c r="G94" s="113"/>
      <c r="H94" s="79"/>
      <c r="I94" s="246">
        <f t="shared" si="3"/>
        <v>81781.080000000089</v>
      </c>
      <c r="J94"/>
    </row>
    <row r="95" spans="1:10" s="58" customFormat="1" x14ac:dyDescent="0.45">
      <c r="A95">
        <f t="shared" si="2"/>
        <v>88</v>
      </c>
      <c r="B95" s="158" t="s">
        <v>378</v>
      </c>
      <c r="C95" t="s">
        <v>346</v>
      </c>
      <c r="D95" s="73" t="s">
        <v>310</v>
      </c>
      <c r="E95" s="6"/>
      <c r="F95" s="163">
        <v>-825</v>
      </c>
      <c r="G95" s="113"/>
      <c r="H95" s="79"/>
      <c r="I95" s="246">
        <f t="shared" si="3"/>
        <v>80956.080000000089</v>
      </c>
      <c r="J95"/>
    </row>
    <row r="96" spans="1:10" s="58" customFormat="1" x14ac:dyDescent="0.45">
      <c r="A96">
        <f t="shared" si="2"/>
        <v>89</v>
      </c>
      <c r="B96" s="158" t="s">
        <v>378</v>
      </c>
      <c r="C96" t="s">
        <v>380</v>
      </c>
      <c r="D96"/>
      <c r="E96" s="6"/>
      <c r="F96" s="6"/>
      <c r="G96" s="247">
        <v>716.36</v>
      </c>
      <c r="H96" s="79"/>
      <c r="I96" s="246">
        <f t="shared" si="3"/>
        <v>80239.720000000088</v>
      </c>
      <c r="J96"/>
    </row>
    <row r="97" spans="1:10" s="58" customFormat="1" x14ac:dyDescent="0.45">
      <c r="A97">
        <f t="shared" si="2"/>
        <v>90</v>
      </c>
      <c r="B97" s="158" t="s">
        <v>378</v>
      </c>
      <c r="C97" t="s">
        <v>339</v>
      </c>
      <c r="D97"/>
      <c r="E97" s="6"/>
      <c r="F97" s="6"/>
      <c r="G97" s="248">
        <v>320</v>
      </c>
      <c r="H97" s="79"/>
      <c r="I97" s="246">
        <f t="shared" si="3"/>
        <v>79919.720000000088</v>
      </c>
      <c r="J97"/>
    </row>
    <row r="98" spans="1:10" s="58" customFormat="1" x14ac:dyDescent="0.45">
      <c r="A98">
        <f t="shared" si="2"/>
        <v>91</v>
      </c>
      <c r="B98" s="158" t="s">
        <v>378</v>
      </c>
      <c r="C98" t="s">
        <v>142</v>
      </c>
      <c r="D98"/>
      <c r="E98" s="6"/>
      <c r="F98" s="6"/>
      <c r="G98" s="248">
        <v>20</v>
      </c>
      <c r="H98" s="79"/>
      <c r="I98" s="246">
        <f t="shared" si="3"/>
        <v>79899.720000000088</v>
      </c>
      <c r="J98"/>
    </row>
    <row r="99" spans="1:10" s="58" customFormat="1" x14ac:dyDescent="0.45">
      <c r="A99">
        <f t="shared" si="2"/>
        <v>92</v>
      </c>
      <c r="B99" s="158" t="s">
        <v>378</v>
      </c>
      <c r="C99" t="s">
        <v>136</v>
      </c>
      <c r="D99"/>
      <c r="E99" s="6"/>
      <c r="F99" s="163">
        <v>500</v>
      </c>
      <c r="G99" s="113"/>
      <c r="H99" s="79"/>
      <c r="I99" s="246">
        <f t="shared" si="3"/>
        <v>80399.720000000088</v>
      </c>
      <c r="J99"/>
    </row>
    <row r="100" spans="1:10" s="58" customFormat="1" x14ac:dyDescent="0.45">
      <c r="A100">
        <f t="shared" si="2"/>
        <v>93</v>
      </c>
      <c r="B100" s="158" t="s">
        <v>378</v>
      </c>
      <c r="C100" t="s">
        <v>136</v>
      </c>
      <c r="D100"/>
      <c r="E100" s="6"/>
      <c r="F100" s="163">
        <v>421.6</v>
      </c>
      <c r="G100" s="113"/>
      <c r="H100" s="79"/>
      <c r="I100" s="246">
        <f t="shared" si="3"/>
        <v>80821.320000000094</v>
      </c>
      <c r="J100"/>
    </row>
    <row r="101" spans="1:10" s="58" customFormat="1" x14ac:dyDescent="0.45">
      <c r="A101">
        <f t="shared" si="2"/>
        <v>94</v>
      </c>
      <c r="B101" s="158" t="s">
        <v>378</v>
      </c>
      <c r="C101" t="s">
        <v>136</v>
      </c>
      <c r="D101"/>
      <c r="E101" s="6"/>
      <c r="F101" s="163">
        <v>405</v>
      </c>
      <c r="G101" s="113"/>
      <c r="H101" s="79"/>
      <c r="I101" s="246">
        <f t="shared" si="3"/>
        <v>81226.320000000094</v>
      </c>
      <c r="J101"/>
    </row>
    <row r="102" spans="1:10" s="58" customFormat="1" x14ac:dyDescent="0.45">
      <c r="A102">
        <f t="shared" si="2"/>
        <v>95</v>
      </c>
      <c r="B102" s="158" t="s">
        <v>378</v>
      </c>
      <c r="C102" t="s">
        <v>138</v>
      </c>
      <c r="D102"/>
      <c r="E102" s="6"/>
      <c r="F102" s="163">
        <v>300</v>
      </c>
      <c r="G102" s="113"/>
      <c r="H102" s="79"/>
      <c r="I102" s="246">
        <f t="shared" si="3"/>
        <v>81526.320000000094</v>
      </c>
      <c r="J102"/>
    </row>
    <row r="103" spans="1:10" s="58" customFormat="1" x14ac:dyDescent="0.45">
      <c r="A103">
        <f t="shared" si="2"/>
        <v>96</v>
      </c>
      <c r="B103" s="158" t="s">
        <v>378</v>
      </c>
      <c r="C103" t="s">
        <v>153</v>
      </c>
      <c r="D103"/>
      <c r="E103" s="6"/>
      <c r="F103" s="6"/>
      <c r="G103" s="113"/>
      <c r="H103" s="79">
        <v>1.5</v>
      </c>
      <c r="I103" s="246">
        <f t="shared" si="3"/>
        <v>81524.820000000094</v>
      </c>
      <c r="J103"/>
    </row>
    <row r="104" spans="1:10" s="58" customFormat="1" x14ac:dyDescent="0.45">
      <c r="A104">
        <f t="shared" si="2"/>
        <v>97</v>
      </c>
      <c r="B104" s="158" t="s">
        <v>381</v>
      </c>
      <c r="C104" t="s">
        <v>284</v>
      </c>
      <c r="D104"/>
      <c r="E104" s="6"/>
      <c r="F104" s="163">
        <v>0.05</v>
      </c>
      <c r="G104" s="113"/>
      <c r="H104" s="79"/>
      <c r="I104" s="246">
        <f t="shared" si="3"/>
        <v>81524.870000000097</v>
      </c>
      <c r="J104"/>
    </row>
    <row r="105" spans="1:10" s="58" customFormat="1" x14ac:dyDescent="0.45">
      <c r="A105">
        <f t="shared" si="2"/>
        <v>98</v>
      </c>
      <c r="B105" s="158" t="s">
        <v>381</v>
      </c>
      <c r="C105" t="s">
        <v>138</v>
      </c>
      <c r="D105"/>
      <c r="E105" s="6"/>
      <c r="F105" s="163">
        <v>550</v>
      </c>
      <c r="G105" s="113"/>
      <c r="H105" s="79"/>
      <c r="I105" s="246">
        <f t="shared" si="3"/>
        <v>82074.870000000097</v>
      </c>
      <c r="J105"/>
    </row>
    <row r="106" spans="1:10" s="58" customFormat="1" x14ac:dyDescent="0.45">
      <c r="A106">
        <f t="shared" si="2"/>
        <v>99</v>
      </c>
      <c r="B106" s="158" t="s">
        <v>381</v>
      </c>
      <c r="C106" t="s">
        <v>143</v>
      </c>
      <c r="D106"/>
      <c r="E106" s="6"/>
      <c r="F106" s="163">
        <v>392</v>
      </c>
      <c r="G106" s="113"/>
      <c r="H106" s="79"/>
      <c r="I106" s="246">
        <f t="shared" si="3"/>
        <v>82466.870000000097</v>
      </c>
      <c r="J106"/>
    </row>
    <row r="107" spans="1:10" s="58" customFormat="1" x14ac:dyDescent="0.45">
      <c r="A107">
        <f t="shared" si="2"/>
        <v>100</v>
      </c>
      <c r="B107" s="158" t="s">
        <v>381</v>
      </c>
      <c r="C107" t="s">
        <v>380</v>
      </c>
      <c r="D107"/>
      <c r="E107" s="6"/>
      <c r="F107" s="6"/>
      <c r="G107" s="247">
        <v>156</v>
      </c>
      <c r="H107" s="79"/>
      <c r="I107" s="246">
        <f t="shared" si="3"/>
        <v>82310.870000000097</v>
      </c>
      <c r="J107"/>
    </row>
    <row r="108" spans="1:10" s="58" customFormat="1" x14ac:dyDescent="0.45">
      <c r="A108">
        <f t="shared" si="2"/>
        <v>101</v>
      </c>
      <c r="B108" s="158" t="s">
        <v>381</v>
      </c>
      <c r="C108" t="s">
        <v>380</v>
      </c>
      <c r="D108"/>
      <c r="E108" s="6"/>
      <c r="F108" s="6"/>
      <c r="G108" s="247">
        <v>582.61</v>
      </c>
      <c r="H108" s="79"/>
      <c r="I108" s="246">
        <f t="shared" si="3"/>
        <v>81728.260000000097</v>
      </c>
      <c r="J108"/>
    </row>
    <row r="109" spans="1:10" s="58" customFormat="1" x14ac:dyDescent="0.45">
      <c r="A109">
        <f t="shared" si="2"/>
        <v>102</v>
      </c>
      <c r="B109" s="158" t="s">
        <v>381</v>
      </c>
      <c r="C109" t="s">
        <v>153</v>
      </c>
      <c r="D109"/>
      <c r="E109" s="6"/>
      <c r="F109" s="6"/>
      <c r="G109" s="113"/>
      <c r="H109" s="79">
        <v>0.05</v>
      </c>
      <c r="I109" s="246">
        <f t="shared" si="3"/>
        <v>81728.210000000094</v>
      </c>
      <c r="J109"/>
    </row>
    <row r="110" spans="1:10" s="58" customFormat="1" x14ac:dyDescent="0.45">
      <c r="A110">
        <f t="shared" si="2"/>
        <v>103</v>
      </c>
      <c r="B110" s="158" t="s">
        <v>381</v>
      </c>
      <c r="C110" t="s">
        <v>144</v>
      </c>
      <c r="D110"/>
      <c r="E110" s="6"/>
      <c r="F110" s="163">
        <v>1000</v>
      </c>
      <c r="G110" s="113"/>
      <c r="H110" s="79"/>
      <c r="I110" s="246">
        <f t="shared" si="3"/>
        <v>82728.210000000094</v>
      </c>
      <c r="J110"/>
    </row>
    <row r="111" spans="1:10" s="58" customFormat="1" x14ac:dyDescent="0.45">
      <c r="A111">
        <f t="shared" si="2"/>
        <v>104</v>
      </c>
      <c r="B111" s="158" t="s">
        <v>381</v>
      </c>
      <c r="C111" t="s">
        <v>138</v>
      </c>
      <c r="D111"/>
      <c r="E111" s="6"/>
      <c r="F111" s="163">
        <v>531.27</v>
      </c>
      <c r="G111" s="113"/>
      <c r="H111" s="79"/>
      <c r="I111" s="246">
        <f t="shared" si="3"/>
        <v>83259.480000000098</v>
      </c>
      <c r="J111"/>
    </row>
    <row r="112" spans="1:10" s="58" customFormat="1" x14ac:dyDescent="0.45">
      <c r="A112">
        <f t="shared" si="2"/>
        <v>105</v>
      </c>
      <c r="B112" s="158" t="s">
        <v>381</v>
      </c>
      <c r="C112" t="s">
        <v>138</v>
      </c>
      <c r="D112"/>
      <c r="E112" s="6"/>
      <c r="F112" s="163">
        <v>360.33</v>
      </c>
      <c r="G112" s="113"/>
      <c r="H112" s="79"/>
      <c r="I112" s="246">
        <f t="shared" si="3"/>
        <v>83619.8100000001</v>
      </c>
      <c r="J112"/>
    </row>
    <row r="113" spans="1:10" s="58" customFormat="1" x14ac:dyDescent="0.45">
      <c r="A113">
        <f t="shared" si="2"/>
        <v>106</v>
      </c>
      <c r="B113" s="158" t="s">
        <v>382</v>
      </c>
      <c r="C113" t="s">
        <v>153</v>
      </c>
      <c r="D113"/>
      <c r="E113" s="6"/>
      <c r="F113" s="6"/>
      <c r="G113" s="113"/>
      <c r="H113" s="79">
        <v>0.05</v>
      </c>
      <c r="I113" s="246">
        <f t="shared" si="3"/>
        <v>83619.760000000097</v>
      </c>
      <c r="J113"/>
    </row>
    <row r="114" spans="1:10" s="58" customFormat="1" x14ac:dyDescent="0.45">
      <c r="A114">
        <f t="shared" si="2"/>
        <v>107</v>
      </c>
      <c r="B114" s="158" t="s">
        <v>382</v>
      </c>
      <c r="C114" t="s">
        <v>339</v>
      </c>
      <c r="D114"/>
      <c r="E114" s="6"/>
      <c r="F114" s="6"/>
      <c r="G114" s="248">
        <v>190</v>
      </c>
      <c r="H114" s="79"/>
      <c r="I114" s="246">
        <f t="shared" si="3"/>
        <v>83429.760000000097</v>
      </c>
      <c r="J114"/>
    </row>
    <row r="115" spans="1:10" s="58" customFormat="1" x14ac:dyDescent="0.45">
      <c r="A115">
        <f t="shared" si="2"/>
        <v>108</v>
      </c>
      <c r="B115" s="158" t="s">
        <v>382</v>
      </c>
      <c r="C115" t="s">
        <v>207</v>
      </c>
      <c r="D115"/>
      <c r="E115" s="6"/>
      <c r="F115" s="6"/>
      <c r="G115" s="248">
        <v>1500</v>
      </c>
      <c r="H115" s="79"/>
      <c r="I115" s="246">
        <f t="shared" si="3"/>
        <v>81929.760000000097</v>
      </c>
      <c r="J115"/>
    </row>
    <row r="116" spans="1:10" s="58" customFormat="1" x14ac:dyDescent="0.45">
      <c r="A116">
        <f t="shared" si="2"/>
        <v>109</v>
      </c>
      <c r="B116" s="158" t="s">
        <v>382</v>
      </c>
      <c r="C116" t="s">
        <v>207</v>
      </c>
      <c r="D116"/>
      <c r="E116" s="6"/>
      <c r="F116" s="6"/>
      <c r="G116" s="248">
        <v>760</v>
      </c>
      <c r="H116" s="79"/>
      <c r="I116" s="246">
        <f t="shared" si="3"/>
        <v>81169.760000000097</v>
      </c>
      <c r="J116"/>
    </row>
    <row r="117" spans="1:10" s="58" customFormat="1" x14ac:dyDescent="0.45">
      <c r="A117">
        <f t="shared" si="2"/>
        <v>110</v>
      </c>
      <c r="B117" s="158" t="s">
        <v>382</v>
      </c>
      <c r="C117" t="s">
        <v>143</v>
      </c>
      <c r="D117"/>
      <c r="E117" s="6"/>
      <c r="F117" s="163">
        <v>419.01</v>
      </c>
      <c r="G117" s="113"/>
      <c r="H117" s="79"/>
      <c r="I117" s="246">
        <f t="shared" si="3"/>
        <v>81588.770000000091</v>
      </c>
      <c r="J117"/>
    </row>
    <row r="118" spans="1:10" s="58" customFormat="1" x14ac:dyDescent="0.45">
      <c r="A118">
        <f t="shared" si="2"/>
        <v>111</v>
      </c>
      <c r="B118" s="158" t="s">
        <v>382</v>
      </c>
      <c r="C118" t="s">
        <v>136</v>
      </c>
      <c r="D118"/>
      <c r="E118" s="6"/>
      <c r="F118" s="163">
        <v>401</v>
      </c>
      <c r="G118" s="113"/>
      <c r="H118" s="79"/>
      <c r="I118" s="246">
        <f t="shared" si="3"/>
        <v>81989.770000000091</v>
      </c>
      <c r="J118"/>
    </row>
    <row r="119" spans="1:10" s="58" customFormat="1" x14ac:dyDescent="0.45">
      <c r="A119">
        <f t="shared" si="2"/>
        <v>112</v>
      </c>
      <c r="B119" s="158" t="s">
        <v>382</v>
      </c>
      <c r="C119" t="s">
        <v>138</v>
      </c>
      <c r="D119"/>
      <c r="E119" s="6"/>
      <c r="F119" s="163">
        <v>400</v>
      </c>
      <c r="G119" s="113"/>
      <c r="H119" s="79"/>
      <c r="I119" s="246">
        <f t="shared" si="3"/>
        <v>82389.770000000091</v>
      </c>
      <c r="J119"/>
    </row>
    <row r="120" spans="1:10" s="58" customFormat="1" x14ac:dyDescent="0.45">
      <c r="A120">
        <f t="shared" si="2"/>
        <v>113</v>
      </c>
      <c r="B120" s="158" t="s">
        <v>382</v>
      </c>
      <c r="C120" t="s">
        <v>138</v>
      </c>
      <c r="D120"/>
      <c r="E120" s="6"/>
      <c r="F120" s="163">
        <v>392.8</v>
      </c>
      <c r="G120" s="113"/>
      <c r="H120" s="79"/>
      <c r="I120" s="246">
        <f t="shared" si="3"/>
        <v>82782.570000000094</v>
      </c>
      <c r="J120"/>
    </row>
    <row r="121" spans="1:10" s="58" customFormat="1" x14ac:dyDescent="0.45">
      <c r="A121">
        <f t="shared" si="2"/>
        <v>114</v>
      </c>
      <c r="B121" s="158" t="s">
        <v>382</v>
      </c>
      <c r="C121" t="s">
        <v>136</v>
      </c>
      <c r="D121"/>
      <c r="E121" s="6"/>
      <c r="F121" s="163">
        <v>373.5</v>
      </c>
      <c r="G121" s="113"/>
      <c r="H121" s="79"/>
      <c r="I121" s="246">
        <f t="shared" si="3"/>
        <v>83156.070000000094</v>
      </c>
      <c r="J121"/>
    </row>
    <row r="122" spans="1:10" s="58" customFormat="1" x14ac:dyDescent="0.45">
      <c r="A122">
        <f t="shared" si="2"/>
        <v>115</v>
      </c>
      <c r="B122" s="158" t="s">
        <v>383</v>
      </c>
      <c r="C122" t="s">
        <v>153</v>
      </c>
      <c r="D122"/>
      <c r="E122" s="6"/>
      <c r="F122" s="6"/>
      <c r="G122" s="113"/>
      <c r="H122" s="79">
        <v>0.1</v>
      </c>
      <c r="I122" s="246">
        <f t="shared" si="3"/>
        <v>83155.970000000088</v>
      </c>
      <c r="J122"/>
    </row>
    <row r="123" spans="1:10" s="58" customFormat="1" x14ac:dyDescent="0.45">
      <c r="A123">
        <f t="shared" si="2"/>
        <v>116</v>
      </c>
      <c r="B123" s="158" t="s">
        <v>383</v>
      </c>
      <c r="C123" t="s">
        <v>138</v>
      </c>
      <c r="D123"/>
      <c r="E123" s="6"/>
      <c r="F123" s="163">
        <v>2401.29</v>
      </c>
      <c r="G123" s="113"/>
      <c r="H123" s="79"/>
      <c r="I123" s="246">
        <f t="shared" si="3"/>
        <v>85557.260000000082</v>
      </c>
      <c r="J123"/>
    </row>
    <row r="124" spans="1:10" s="58" customFormat="1" x14ac:dyDescent="0.45">
      <c r="A124">
        <f t="shared" si="2"/>
        <v>117</v>
      </c>
      <c r="B124" s="158" t="s">
        <v>383</v>
      </c>
      <c r="C124" t="s">
        <v>138</v>
      </c>
      <c r="D124"/>
      <c r="E124" s="6"/>
      <c r="F124" s="163">
        <v>870</v>
      </c>
      <c r="G124" s="113"/>
      <c r="H124" s="79"/>
      <c r="I124" s="246">
        <f t="shared" si="3"/>
        <v>86427.260000000082</v>
      </c>
      <c r="J124"/>
    </row>
    <row r="125" spans="1:10" s="58" customFormat="1" x14ac:dyDescent="0.45">
      <c r="A125">
        <f t="shared" si="2"/>
        <v>118</v>
      </c>
      <c r="B125" s="158" t="s">
        <v>383</v>
      </c>
      <c r="C125" t="s">
        <v>143</v>
      </c>
      <c r="D125"/>
      <c r="E125" s="6"/>
      <c r="F125" s="163">
        <v>787.74</v>
      </c>
      <c r="G125" s="113"/>
      <c r="H125" s="79"/>
      <c r="I125" s="246">
        <f t="shared" si="3"/>
        <v>87215.000000000087</v>
      </c>
      <c r="J125"/>
    </row>
    <row r="126" spans="1:10" s="58" customFormat="1" x14ac:dyDescent="0.45">
      <c r="A126">
        <f t="shared" si="2"/>
        <v>119</v>
      </c>
      <c r="B126" s="158" t="s">
        <v>383</v>
      </c>
      <c r="C126" t="s">
        <v>138</v>
      </c>
      <c r="D126"/>
      <c r="E126" s="6"/>
      <c r="F126" s="163">
        <v>508.82</v>
      </c>
      <c r="G126" s="113"/>
      <c r="H126" s="79"/>
      <c r="I126" s="246">
        <f t="shared" si="3"/>
        <v>87723.820000000094</v>
      </c>
      <c r="J126"/>
    </row>
    <row r="127" spans="1:10" s="58" customFormat="1" x14ac:dyDescent="0.45">
      <c r="A127">
        <f t="shared" si="2"/>
        <v>120</v>
      </c>
      <c r="B127" s="158" t="s">
        <v>383</v>
      </c>
      <c r="C127" t="s">
        <v>147</v>
      </c>
      <c r="D127"/>
      <c r="E127" s="6"/>
      <c r="F127" s="163">
        <v>450</v>
      </c>
      <c r="G127" s="113"/>
      <c r="H127" s="79"/>
      <c r="I127" s="246">
        <f t="shared" si="3"/>
        <v>88173.820000000094</v>
      </c>
      <c r="J127"/>
    </row>
    <row r="128" spans="1:10" s="58" customFormat="1" x14ac:dyDescent="0.45">
      <c r="A128">
        <f t="shared" si="2"/>
        <v>121</v>
      </c>
      <c r="B128" s="158" t="s">
        <v>383</v>
      </c>
      <c r="C128" t="s">
        <v>143</v>
      </c>
      <c r="D128"/>
      <c r="E128" s="6"/>
      <c r="F128" s="163">
        <v>407.44</v>
      </c>
      <c r="G128" s="113"/>
      <c r="H128" s="79"/>
      <c r="I128" s="246">
        <f t="shared" si="3"/>
        <v>88581.260000000097</v>
      </c>
      <c r="J128"/>
    </row>
    <row r="129" spans="1:10" s="58" customFormat="1" x14ac:dyDescent="0.45">
      <c r="A129">
        <f t="shared" si="2"/>
        <v>122</v>
      </c>
      <c r="B129" s="158" t="s">
        <v>383</v>
      </c>
      <c r="C129" t="s">
        <v>150</v>
      </c>
      <c r="D129"/>
      <c r="E129" s="6"/>
      <c r="F129" s="163">
        <v>395.98</v>
      </c>
      <c r="G129" s="113"/>
      <c r="H129" s="79"/>
      <c r="I129" s="246">
        <f t="shared" si="3"/>
        <v>88977.240000000093</v>
      </c>
      <c r="J129"/>
    </row>
    <row r="130" spans="1:10" s="58" customFormat="1" x14ac:dyDescent="0.45">
      <c r="A130">
        <f t="shared" si="2"/>
        <v>123</v>
      </c>
      <c r="B130" s="158" t="s">
        <v>383</v>
      </c>
      <c r="C130" t="s">
        <v>150</v>
      </c>
      <c r="D130"/>
      <c r="E130" s="6"/>
      <c r="F130" s="163">
        <v>394.16</v>
      </c>
      <c r="G130" s="113"/>
      <c r="H130" s="79"/>
      <c r="I130" s="246">
        <f t="shared" si="3"/>
        <v>89371.400000000096</v>
      </c>
      <c r="J130"/>
    </row>
    <row r="131" spans="1:10" s="58" customFormat="1" x14ac:dyDescent="0.45">
      <c r="A131">
        <f t="shared" si="2"/>
        <v>124</v>
      </c>
      <c r="B131" s="158" t="s">
        <v>383</v>
      </c>
      <c r="C131" t="s">
        <v>138</v>
      </c>
      <c r="D131"/>
      <c r="E131" s="6"/>
      <c r="F131" s="163">
        <v>367.06</v>
      </c>
      <c r="G131" s="113"/>
      <c r="H131" s="79"/>
      <c r="I131" s="246">
        <f t="shared" si="3"/>
        <v>89738.460000000094</v>
      </c>
      <c r="J131"/>
    </row>
    <row r="132" spans="1:10" s="58" customFormat="1" x14ac:dyDescent="0.45">
      <c r="A132">
        <f t="shared" si="2"/>
        <v>125</v>
      </c>
      <c r="B132" s="158" t="s">
        <v>383</v>
      </c>
      <c r="C132" t="s">
        <v>136</v>
      </c>
      <c r="D132"/>
      <c r="E132" s="6"/>
      <c r="F132" s="163">
        <v>355</v>
      </c>
      <c r="G132" s="113"/>
      <c r="H132" s="79"/>
      <c r="I132" s="246">
        <f t="shared" si="3"/>
        <v>90093.460000000094</v>
      </c>
      <c r="J132"/>
    </row>
    <row r="133" spans="1:10" s="58" customFormat="1" x14ac:dyDescent="0.45">
      <c r="A133">
        <f t="shared" si="2"/>
        <v>126</v>
      </c>
      <c r="B133" s="158" t="s">
        <v>383</v>
      </c>
      <c r="C133" t="s">
        <v>138</v>
      </c>
      <c r="D133"/>
      <c r="E133" s="6"/>
      <c r="F133" s="163">
        <v>338.37</v>
      </c>
      <c r="G133" s="113"/>
      <c r="H133" s="79"/>
      <c r="I133" s="246">
        <f t="shared" si="3"/>
        <v>90431.830000000089</v>
      </c>
      <c r="J133"/>
    </row>
    <row r="134" spans="1:10" s="58" customFormat="1" x14ac:dyDescent="0.45">
      <c r="A134">
        <f t="shared" si="2"/>
        <v>127</v>
      </c>
      <c r="B134" s="158" t="s">
        <v>386</v>
      </c>
      <c r="C134" t="s">
        <v>138</v>
      </c>
      <c r="D134"/>
      <c r="E134" s="6"/>
      <c r="F134" s="163">
        <v>528</v>
      </c>
      <c r="G134" s="113"/>
      <c r="H134" s="79"/>
      <c r="I134" s="246">
        <f t="shared" si="3"/>
        <v>90959.830000000089</v>
      </c>
      <c r="J134"/>
    </row>
    <row r="135" spans="1:10" s="58" customFormat="1" x14ac:dyDescent="0.45">
      <c r="A135">
        <f t="shared" si="2"/>
        <v>128</v>
      </c>
      <c r="B135" s="158" t="s">
        <v>386</v>
      </c>
      <c r="C135" t="s">
        <v>138</v>
      </c>
      <c r="D135"/>
      <c r="E135" s="6"/>
      <c r="F135" s="163">
        <v>500</v>
      </c>
      <c r="G135" s="113"/>
      <c r="H135" s="79"/>
      <c r="I135" s="246">
        <f t="shared" si="3"/>
        <v>91459.830000000089</v>
      </c>
      <c r="J135"/>
    </row>
    <row r="136" spans="1:10" s="58" customFormat="1" x14ac:dyDescent="0.45">
      <c r="A136">
        <f t="shared" si="2"/>
        <v>129</v>
      </c>
      <c r="B136" s="158" t="s">
        <v>386</v>
      </c>
      <c r="C136" t="s">
        <v>136</v>
      </c>
      <c r="D136"/>
      <c r="E136" s="6"/>
      <c r="F136" s="163">
        <v>458</v>
      </c>
      <c r="G136" s="113"/>
      <c r="H136" s="79"/>
      <c r="I136" s="246">
        <f t="shared" si="3"/>
        <v>91917.830000000089</v>
      </c>
      <c r="J136"/>
    </row>
    <row r="137" spans="1:10" s="58" customFormat="1" x14ac:dyDescent="0.45">
      <c r="A137">
        <f t="shared" ref="A137:A200" si="4">ROW()-7</f>
        <v>130</v>
      </c>
      <c r="B137" s="158" t="s">
        <v>386</v>
      </c>
      <c r="C137" t="s">
        <v>143</v>
      </c>
      <c r="D137"/>
      <c r="E137" s="6"/>
      <c r="F137" s="163">
        <v>402.12</v>
      </c>
      <c r="G137" s="113"/>
      <c r="H137" s="79"/>
      <c r="I137" s="246">
        <f t="shared" si="3"/>
        <v>92319.950000000084</v>
      </c>
      <c r="J137"/>
    </row>
    <row r="138" spans="1:10" s="58" customFormat="1" x14ac:dyDescent="0.45">
      <c r="A138">
        <f t="shared" si="4"/>
        <v>131</v>
      </c>
      <c r="B138" s="158" t="s">
        <v>386</v>
      </c>
      <c r="C138" t="s">
        <v>136</v>
      </c>
      <c r="D138"/>
      <c r="E138" s="6"/>
      <c r="F138" s="163">
        <v>398.2</v>
      </c>
      <c r="G138" s="113"/>
      <c r="H138" s="79"/>
      <c r="I138" s="246">
        <f t="shared" si="3"/>
        <v>92718.150000000081</v>
      </c>
      <c r="J138"/>
    </row>
    <row r="139" spans="1:10" s="58" customFormat="1" x14ac:dyDescent="0.45">
      <c r="A139">
        <f t="shared" si="4"/>
        <v>132</v>
      </c>
      <c r="B139" s="158" t="s">
        <v>386</v>
      </c>
      <c r="C139" t="s">
        <v>136</v>
      </c>
      <c r="D139"/>
      <c r="E139" s="6"/>
      <c r="F139" s="163">
        <v>371.53</v>
      </c>
      <c r="G139" s="113"/>
      <c r="H139" s="79"/>
      <c r="I139" s="246">
        <f t="shared" si="3"/>
        <v>93089.68000000008</v>
      </c>
      <c r="J139"/>
    </row>
    <row r="140" spans="1:10" s="58" customFormat="1" x14ac:dyDescent="0.45">
      <c r="A140">
        <f t="shared" si="4"/>
        <v>133</v>
      </c>
      <c r="B140" s="158" t="s">
        <v>386</v>
      </c>
      <c r="C140" t="s">
        <v>190</v>
      </c>
      <c r="D140"/>
      <c r="E140" s="6"/>
      <c r="F140" s="163">
        <v>345.72</v>
      </c>
      <c r="G140" s="113"/>
      <c r="H140" s="79"/>
      <c r="I140" s="246">
        <f t="shared" ref="I140:I203" si="5">I139+F140-G140-H140</f>
        <v>93435.400000000081</v>
      </c>
      <c r="J140"/>
    </row>
    <row r="141" spans="1:10" s="58" customFormat="1" x14ac:dyDescent="0.45">
      <c r="A141">
        <f t="shared" si="4"/>
        <v>134</v>
      </c>
      <c r="B141" s="158" t="s">
        <v>386</v>
      </c>
      <c r="C141" t="s">
        <v>387</v>
      </c>
      <c r="D141"/>
      <c r="E141" s="6"/>
      <c r="F141" s="163">
        <v>324</v>
      </c>
      <c r="G141" s="113"/>
      <c r="H141" s="79"/>
      <c r="I141" s="246">
        <f t="shared" si="5"/>
        <v>93759.400000000081</v>
      </c>
      <c r="J141"/>
    </row>
    <row r="142" spans="1:10" s="58" customFormat="1" x14ac:dyDescent="0.45">
      <c r="A142">
        <f t="shared" si="4"/>
        <v>135</v>
      </c>
      <c r="B142" s="158" t="s">
        <v>385</v>
      </c>
      <c r="C142" t="s">
        <v>136</v>
      </c>
      <c r="D142"/>
      <c r="E142" s="6"/>
      <c r="F142" s="163">
        <v>419.37</v>
      </c>
      <c r="G142" s="113"/>
      <c r="H142" s="79"/>
      <c r="I142" s="246">
        <f t="shared" si="5"/>
        <v>94178.770000000077</v>
      </c>
      <c r="J142"/>
    </row>
    <row r="143" spans="1:10" s="58" customFormat="1" x14ac:dyDescent="0.45">
      <c r="A143">
        <f t="shared" si="4"/>
        <v>136</v>
      </c>
      <c r="B143" s="158" t="s">
        <v>385</v>
      </c>
      <c r="C143" t="s">
        <v>143</v>
      </c>
      <c r="D143"/>
      <c r="E143" s="6"/>
      <c r="F143" s="163">
        <v>397.87</v>
      </c>
      <c r="G143" s="113"/>
      <c r="H143" s="79"/>
      <c r="I143" s="246">
        <f t="shared" si="5"/>
        <v>94576.640000000072</v>
      </c>
      <c r="J143"/>
    </row>
    <row r="144" spans="1:10" s="58" customFormat="1" x14ac:dyDescent="0.45">
      <c r="A144">
        <f t="shared" si="4"/>
        <v>137</v>
      </c>
      <c r="B144" s="158" t="s">
        <v>384</v>
      </c>
      <c r="C144" t="s">
        <v>136</v>
      </c>
      <c r="D144"/>
      <c r="E144" s="6"/>
      <c r="F144" s="163">
        <v>496.67</v>
      </c>
      <c r="G144" s="113"/>
      <c r="H144" s="79"/>
      <c r="I144" s="246">
        <f t="shared" si="5"/>
        <v>95073.31000000007</v>
      </c>
      <c r="J144"/>
    </row>
    <row r="145" spans="1:10" s="58" customFormat="1" x14ac:dyDescent="0.45">
      <c r="A145">
        <f t="shared" si="4"/>
        <v>138</v>
      </c>
      <c r="B145" s="158" t="s">
        <v>384</v>
      </c>
      <c r="C145" t="s">
        <v>231</v>
      </c>
      <c r="D145"/>
      <c r="E145" s="6"/>
      <c r="F145" s="6"/>
      <c r="G145" s="247">
        <v>50</v>
      </c>
      <c r="H145" s="79"/>
      <c r="I145" s="246">
        <f t="shared" si="5"/>
        <v>95023.31000000007</v>
      </c>
      <c r="J145"/>
    </row>
    <row r="146" spans="1:10" s="58" customFormat="1" x14ac:dyDescent="0.45">
      <c r="A146">
        <f t="shared" si="4"/>
        <v>139</v>
      </c>
      <c r="B146" s="158" t="s">
        <v>384</v>
      </c>
      <c r="C146" t="s">
        <v>142</v>
      </c>
      <c r="D146"/>
      <c r="E146" s="6"/>
      <c r="F146" s="6"/>
      <c r="G146" s="260">
        <v>11</v>
      </c>
      <c r="H146" s="79"/>
      <c r="I146" s="246">
        <f t="shared" si="5"/>
        <v>95012.31000000007</v>
      </c>
      <c r="J146"/>
    </row>
    <row r="147" spans="1:10" s="58" customFormat="1" x14ac:dyDescent="0.45">
      <c r="A147">
        <f t="shared" si="4"/>
        <v>140</v>
      </c>
      <c r="B147" s="158" t="s">
        <v>384</v>
      </c>
      <c r="C147" t="s">
        <v>144</v>
      </c>
      <c r="D147"/>
      <c r="E147" s="6"/>
      <c r="F147" s="163">
        <v>863.31</v>
      </c>
      <c r="G147" s="113"/>
      <c r="H147" s="79"/>
      <c r="I147" s="246">
        <f t="shared" si="5"/>
        <v>95875.620000000068</v>
      </c>
      <c r="J147"/>
    </row>
    <row r="148" spans="1:10" s="58" customFormat="1" x14ac:dyDescent="0.45">
      <c r="A148">
        <f t="shared" si="4"/>
        <v>141</v>
      </c>
      <c r="B148" s="158" t="s">
        <v>384</v>
      </c>
      <c r="C148" t="s">
        <v>389</v>
      </c>
      <c r="D148"/>
      <c r="E148" s="6"/>
      <c r="F148" s="163">
        <v>475</v>
      </c>
      <c r="G148" s="113"/>
      <c r="H148" s="79"/>
      <c r="I148" s="246">
        <f t="shared" si="5"/>
        <v>96350.620000000068</v>
      </c>
      <c r="J148"/>
    </row>
    <row r="149" spans="1:10" s="58" customFormat="1" x14ac:dyDescent="0.45">
      <c r="A149">
        <f t="shared" si="4"/>
        <v>142</v>
      </c>
      <c r="B149" s="158" t="s">
        <v>384</v>
      </c>
      <c r="C149" t="s">
        <v>143</v>
      </c>
      <c r="D149"/>
      <c r="E149" s="6"/>
      <c r="F149" s="163">
        <v>435.35</v>
      </c>
      <c r="G149" s="113"/>
      <c r="H149" s="79"/>
      <c r="I149" s="246">
        <f t="shared" si="5"/>
        <v>96785.970000000074</v>
      </c>
      <c r="J149"/>
    </row>
    <row r="150" spans="1:10" s="58" customFormat="1" x14ac:dyDescent="0.45">
      <c r="A150">
        <f t="shared" si="4"/>
        <v>143</v>
      </c>
      <c r="B150" s="158" t="s">
        <v>384</v>
      </c>
      <c r="C150" t="s">
        <v>136</v>
      </c>
      <c r="D150"/>
      <c r="E150" s="6"/>
      <c r="F150" s="163">
        <v>424.29</v>
      </c>
      <c r="G150" s="113"/>
      <c r="H150" s="79"/>
      <c r="I150" s="246">
        <f t="shared" si="5"/>
        <v>97210.260000000068</v>
      </c>
      <c r="J150"/>
    </row>
    <row r="151" spans="1:10" s="58" customFormat="1" x14ac:dyDescent="0.45">
      <c r="A151">
        <f t="shared" si="4"/>
        <v>144</v>
      </c>
      <c r="B151" s="158" t="s">
        <v>384</v>
      </c>
      <c r="C151" t="s">
        <v>150</v>
      </c>
      <c r="D151"/>
      <c r="E151" s="6"/>
      <c r="F151" s="163">
        <v>410.2</v>
      </c>
      <c r="G151" s="113"/>
      <c r="H151" s="79"/>
      <c r="I151" s="246">
        <f t="shared" si="5"/>
        <v>97620.460000000065</v>
      </c>
      <c r="J151"/>
    </row>
    <row r="152" spans="1:10" s="58" customFormat="1" x14ac:dyDescent="0.45">
      <c r="A152">
        <f t="shared" si="4"/>
        <v>145</v>
      </c>
      <c r="B152" s="158" t="s">
        <v>384</v>
      </c>
      <c r="C152" t="s">
        <v>138</v>
      </c>
      <c r="D152"/>
      <c r="E152" s="6"/>
      <c r="F152" s="163">
        <v>400</v>
      </c>
      <c r="G152" s="113"/>
      <c r="H152" s="79"/>
      <c r="I152" s="246">
        <f t="shared" si="5"/>
        <v>98020.460000000065</v>
      </c>
      <c r="J152"/>
    </row>
    <row r="153" spans="1:10" s="58" customFormat="1" x14ac:dyDescent="0.45">
      <c r="A153">
        <f t="shared" si="4"/>
        <v>146</v>
      </c>
      <c r="B153" s="158" t="s">
        <v>384</v>
      </c>
      <c r="C153" t="s">
        <v>390</v>
      </c>
      <c r="D153"/>
      <c r="E153" s="6"/>
      <c r="F153" s="163">
        <v>392.65</v>
      </c>
      <c r="G153" s="113"/>
      <c r="H153" s="79"/>
      <c r="I153" s="246">
        <f t="shared" si="5"/>
        <v>98413.110000000059</v>
      </c>
      <c r="J153"/>
    </row>
    <row r="154" spans="1:10" s="58" customFormat="1" x14ac:dyDescent="0.45">
      <c r="A154">
        <f t="shared" si="4"/>
        <v>147</v>
      </c>
      <c r="B154" s="158" t="s">
        <v>384</v>
      </c>
      <c r="C154" t="s">
        <v>138</v>
      </c>
      <c r="D154"/>
      <c r="E154" s="6"/>
      <c r="F154" s="163">
        <v>383.88</v>
      </c>
      <c r="G154" s="113"/>
      <c r="H154" s="79"/>
      <c r="I154" s="246">
        <f t="shared" si="5"/>
        <v>98796.990000000063</v>
      </c>
      <c r="J154"/>
    </row>
    <row r="155" spans="1:10" s="58" customFormat="1" x14ac:dyDescent="0.45">
      <c r="A155">
        <f t="shared" si="4"/>
        <v>148</v>
      </c>
      <c r="B155" s="158" t="s">
        <v>388</v>
      </c>
      <c r="C155" t="s">
        <v>391</v>
      </c>
      <c r="D155"/>
      <c r="E155" s="6"/>
      <c r="F155" s="6"/>
      <c r="G155" s="247">
        <v>1446</v>
      </c>
      <c r="H155" s="79"/>
      <c r="I155" s="246">
        <f t="shared" si="5"/>
        <v>97350.990000000063</v>
      </c>
      <c r="J155"/>
    </row>
    <row r="156" spans="1:10" s="58" customFormat="1" x14ac:dyDescent="0.45">
      <c r="A156">
        <f t="shared" si="4"/>
        <v>149</v>
      </c>
      <c r="B156" s="158" t="s">
        <v>388</v>
      </c>
      <c r="C156" t="s">
        <v>153</v>
      </c>
      <c r="D156"/>
      <c r="E156" s="6"/>
      <c r="F156" s="6"/>
      <c r="G156" s="113"/>
      <c r="H156" s="79">
        <v>0.2</v>
      </c>
      <c r="I156" s="246">
        <f t="shared" si="5"/>
        <v>97350.790000000066</v>
      </c>
      <c r="J156"/>
    </row>
    <row r="157" spans="1:10" s="58" customFormat="1" x14ac:dyDescent="0.45">
      <c r="A157">
        <f t="shared" si="4"/>
        <v>150</v>
      </c>
      <c r="B157" s="158" t="s">
        <v>388</v>
      </c>
      <c r="C157" t="s">
        <v>142</v>
      </c>
      <c r="D157"/>
      <c r="E157" s="6"/>
      <c r="F157" s="6"/>
      <c r="G157" s="248">
        <v>90</v>
      </c>
      <c r="H157" s="79"/>
      <c r="I157" s="246">
        <f t="shared" si="5"/>
        <v>97260.790000000066</v>
      </c>
      <c r="J157"/>
    </row>
    <row r="158" spans="1:10" s="58" customFormat="1" x14ac:dyDescent="0.45">
      <c r="A158">
        <f t="shared" si="4"/>
        <v>151</v>
      </c>
      <c r="B158" s="158" t="s">
        <v>388</v>
      </c>
      <c r="C158" t="s">
        <v>150</v>
      </c>
      <c r="D158"/>
      <c r="E158" s="6"/>
      <c r="F158" s="286">
        <v>3000</v>
      </c>
      <c r="G158" s="113"/>
      <c r="H158" s="79"/>
      <c r="I158" s="246">
        <f t="shared" si="5"/>
        <v>100260.79000000007</v>
      </c>
      <c r="J158"/>
    </row>
    <row r="159" spans="1:10" s="58" customFormat="1" x14ac:dyDescent="0.45">
      <c r="A159">
        <f t="shared" si="4"/>
        <v>152</v>
      </c>
      <c r="B159" s="158" t="s">
        <v>388</v>
      </c>
      <c r="C159" t="s">
        <v>150</v>
      </c>
      <c r="D159"/>
      <c r="E159" s="6"/>
      <c r="F159" s="287">
        <v>300</v>
      </c>
      <c r="G159" s="113"/>
      <c r="H159" s="79"/>
      <c r="I159" s="246">
        <f t="shared" si="5"/>
        <v>100560.79000000007</v>
      </c>
      <c r="J159"/>
    </row>
    <row r="160" spans="1:10" s="58" customFormat="1" x14ac:dyDescent="0.45">
      <c r="A160">
        <f t="shared" si="4"/>
        <v>153</v>
      </c>
      <c r="B160" s="158" t="s">
        <v>388</v>
      </c>
      <c r="C160" t="s">
        <v>138</v>
      </c>
      <c r="D160"/>
      <c r="E160" s="6"/>
      <c r="F160" s="287">
        <v>345.38</v>
      </c>
      <c r="G160" s="113"/>
      <c r="H160" s="79"/>
      <c r="I160" s="246">
        <f t="shared" si="5"/>
        <v>100906.17000000007</v>
      </c>
      <c r="J160"/>
    </row>
    <row r="161" spans="1:10" s="58" customFormat="1" x14ac:dyDescent="0.45">
      <c r="A161">
        <f t="shared" si="4"/>
        <v>154</v>
      </c>
      <c r="B161" s="158" t="s">
        <v>388</v>
      </c>
      <c r="C161" t="s">
        <v>143</v>
      </c>
      <c r="D161"/>
      <c r="E161" s="6"/>
      <c r="F161" s="287">
        <v>386.45</v>
      </c>
      <c r="G161" s="113"/>
      <c r="H161" s="79"/>
      <c r="I161" s="246">
        <f t="shared" si="5"/>
        <v>101292.62000000007</v>
      </c>
      <c r="J161"/>
    </row>
    <row r="162" spans="1:10" s="58" customFormat="1" x14ac:dyDescent="0.45">
      <c r="A162">
        <f t="shared" si="4"/>
        <v>155</v>
      </c>
      <c r="B162" s="158" t="s">
        <v>388</v>
      </c>
      <c r="C162" t="s">
        <v>150</v>
      </c>
      <c r="D162"/>
      <c r="E162" s="6"/>
      <c r="F162" s="287">
        <v>388</v>
      </c>
      <c r="G162" s="113"/>
      <c r="H162" s="79"/>
      <c r="I162" s="246">
        <f t="shared" si="5"/>
        <v>101680.62000000007</v>
      </c>
      <c r="J162"/>
    </row>
    <row r="163" spans="1:10" s="58" customFormat="1" x14ac:dyDescent="0.45">
      <c r="A163">
        <f t="shared" si="4"/>
        <v>156</v>
      </c>
      <c r="B163" s="158" t="s">
        <v>388</v>
      </c>
      <c r="C163" t="s">
        <v>138</v>
      </c>
      <c r="D163"/>
      <c r="E163" s="6"/>
      <c r="F163" s="287">
        <v>392.68</v>
      </c>
      <c r="G163" s="113"/>
      <c r="H163" s="79"/>
      <c r="I163" s="246">
        <f t="shared" si="5"/>
        <v>102073.30000000006</v>
      </c>
      <c r="J163"/>
    </row>
    <row r="164" spans="1:10" s="58" customFormat="1" x14ac:dyDescent="0.45">
      <c r="A164">
        <f t="shared" si="4"/>
        <v>157</v>
      </c>
      <c r="B164" s="158" t="s">
        <v>388</v>
      </c>
      <c r="C164" t="s">
        <v>138</v>
      </c>
      <c r="D164"/>
      <c r="E164" s="6"/>
      <c r="F164" s="287">
        <v>402.82</v>
      </c>
      <c r="G164" s="113"/>
      <c r="H164" s="79"/>
      <c r="I164" s="246">
        <f t="shared" si="5"/>
        <v>102476.12000000007</v>
      </c>
      <c r="J164"/>
    </row>
    <row r="165" spans="1:10" s="58" customFormat="1" x14ac:dyDescent="0.45">
      <c r="A165">
        <f t="shared" si="4"/>
        <v>158</v>
      </c>
      <c r="B165" s="158" t="s">
        <v>388</v>
      </c>
      <c r="C165" t="s">
        <v>136</v>
      </c>
      <c r="D165"/>
      <c r="E165" s="6"/>
      <c r="F165" s="287">
        <v>402.97</v>
      </c>
      <c r="G165" s="113"/>
      <c r="H165" s="79"/>
      <c r="I165" s="246">
        <f t="shared" si="5"/>
        <v>102879.09000000007</v>
      </c>
      <c r="J165"/>
    </row>
    <row r="166" spans="1:10" s="58" customFormat="1" x14ac:dyDescent="0.45">
      <c r="A166">
        <f t="shared" si="4"/>
        <v>159</v>
      </c>
      <c r="B166" s="158" t="s">
        <v>388</v>
      </c>
      <c r="C166" t="s">
        <v>138</v>
      </c>
      <c r="D166"/>
      <c r="E166" s="6"/>
      <c r="F166" s="287">
        <v>424.24</v>
      </c>
      <c r="G166" s="113"/>
      <c r="H166" s="79"/>
      <c r="I166" s="246">
        <f t="shared" si="5"/>
        <v>103303.33000000007</v>
      </c>
      <c r="J166"/>
    </row>
    <row r="167" spans="1:10" s="58" customFormat="1" x14ac:dyDescent="0.45">
      <c r="A167">
        <f t="shared" si="4"/>
        <v>160</v>
      </c>
      <c r="B167" s="158" t="s">
        <v>388</v>
      </c>
      <c r="C167" t="s">
        <v>143</v>
      </c>
      <c r="D167"/>
      <c r="E167" s="6"/>
      <c r="F167" s="287">
        <v>460</v>
      </c>
      <c r="G167" s="113"/>
      <c r="H167" s="79"/>
      <c r="I167" s="246">
        <f t="shared" si="5"/>
        <v>103763.33000000007</v>
      </c>
      <c r="J167"/>
    </row>
    <row r="168" spans="1:10" s="58" customFormat="1" x14ac:dyDescent="0.45">
      <c r="A168">
        <f t="shared" si="4"/>
        <v>161</v>
      </c>
      <c r="B168" s="158" t="s">
        <v>388</v>
      </c>
      <c r="C168" t="s">
        <v>147</v>
      </c>
      <c r="D168"/>
      <c r="E168" s="6"/>
      <c r="F168" s="286">
        <v>770</v>
      </c>
      <c r="G168" s="113"/>
      <c r="H168" s="79"/>
      <c r="I168" s="246">
        <f t="shared" si="5"/>
        <v>104533.33000000007</v>
      </c>
      <c r="J168"/>
    </row>
    <row r="169" spans="1:10" s="58" customFormat="1" x14ac:dyDescent="0.45">
      <c r="A169">
        <f t="shared" si="4"/>
        <v>162</v>
      </c>
      <c r="B169" s="158" t="s">
        <v>392</v>
      </c>
      <c r="C169" t="s">
        <v>138</v>
      </c>
      <c r="D169"/>
      <c r="E169" s="6"/>
      <c r="F169" s="285">
        <v>373.2</v>
      </c>
      <c r="G169" s="113"/>
      <c r="H169" s="79"/>
      <c r="I169" s="246">
        <f t="shared" si="5"/>
        <v>104906.53000000007</v>
      </c>
      <c r="J169"/>
    </row>
    <row r="170" spans="1:10" s="58" customFormat="1" x14ac:dyDescent="0.45">
      <c r="A170">
        <f t="shared" si="4"/>
        <v>163</v>
      </c>
      <c r="B170" s="158" t="s">
        <v>392</v>
      </c>
      <c r="C170" t="s">
        <v>138</v>
      </c>
      <c r="D170"/>
      <c r="E170" s="6"/>
      <c r="F170" s="285">
        <v>374</v>
      </c>
      <c r="G170" s="113"/>
      <c r="H170" s="79"/>
      <c r="I170" s="246">
        <f t="shared" si="5"/>
        <v>105280.53000000007</v>
      </c>
      <c r="J170"/>
    </row>
    <row r="171" spans="1:10" s="58" customFormat="1" x14ac:dyDescent="0.45">
      <c r="A171">
        <f t="shared" si="4"/>
        <v>164</v>
      </c>
      <c r="B171" s="158" t="s">
        <v>392</v>
      </c>
      <c r="C171" t="s">
        <v>138</v>
      </c>
      <c r="D171"/>
      <c r="E171" s="6"/>
      <c r="F171" s="285">
        <v>375</v>
      </c>
      <c r="G171" s="113"/>
      <c r="H171" s="79"/>
      <c r="I171" s="246">
        <f t="shared" si="5"/>
        <v>105655.53000000007</v>
      </c>
      <c r="J171"/>
    </row>
    <row r="172" spans="1:10" s="58" customFormat="1" x14ac:dyDescent="0.45">
      <c r="A172">
        <f t="shared" si="4"/>
        <v>165</v>
      </c>
      <c r="B172" s="158" t="s">
        <v>392</v>
      </c>
      <c r="C172" t="s">
        <v>138</v>
      </c>
      <c r="D172"/>
      <c r="E172" s="6"/>
      <c r="F172" s="285">
        <v>393.05</v>
      </c>
      <c r="G172" s="113"/>
      <c r="H172" s="79"/>
      <c r="I172" s="246">
        <f t="shared" si="5"/>
        <v>106048.58000000007</v>
      </c>
      <c r="J172"/>
    </row>
    <row r="173" spans="1:10" s="58" customFormat="1" x14ac:dyDescent="0.45">
      <c r="A173">
        <f t="shared" si="4"/>
        <v>166</v>
      </c>
      <c r="B173" s="158" t="s">
        <v>392</v>
      </c>
      <c r="C173" t="s">
        <v>150</v>
      </c>
      <c r="D173"/>
      <c r="E173" s="6"/>
      <c r="F173" s="285">
        <v>393.53</v>
      </c>
      <c r="G173" s="113"/>
      <c r="H173" s="79"/>
      <c r="I173" s="246">
        <f t="shared" si="5"/>
        <v>106442.11000000007</v>
      </c>
      <c r="J173"/>
    </row>
    <row r="174" spans="1:10" s="58" customFormat="1" x14ac:dyDescent="0.45">
      <c r="A174">
        <f t="shared" si="4"/>
        <v>167</v>
      </c>
      <c r="B174" s="158" t="s">
        <v>392</v>
      </c>
      <c r="C174" t="s">
        <v>138</v>
      </c>
      <c r="D174"/>
      <c r="E174" s="6"/>
      <c r="F174" s="285">
        <v>400</v>
      </c>
      <c r="G174" s="113"/>
      <c r="H174" s="79"/>
      <c r="I174" s="246">
        <f t="shared" si="5"/>
        <v>106842.11000000007</v>
      </c>
      <c r="J174"/>
    </row>
    <row r="175" spans="1:10" s="58" customFormat="1" x14ac:dyDescent="0.45">
      <c r="A175">
        <f t="shared" si="4"/>
        <v>168</v>
      </c>
      <c r="B175" s="158" t="s">
        <v>392</v>
      </c>
      <c r="C175" t="s">
        <v>136</v>
      </c>
      <c r="D175"/>
      <c r="E175" s="6"/>
      <c r="F175" s="285">
        <v>406.38</v>
      </c>
      <c r="G175" s="113"/>
      <c r="H175" s="79"/>
      <c r="I175" s="246">
        <f t="shared" si="5"/>
        <v>107248.49000000008</v>
      </c>
      <c r="J175"/>
    </row>
    <row r="176" spans="1:10" s="58" customFormat="1" x14ac:dyDescent="0.45">
      <c r="A176">
        <f t="shared" si="4"/>
        <v>169</v>
      </c>
      <c r="B176" s="158" t="s">
        <v>392</v>
      </c>
      <c r="C176" t="s">
        <v>136</v>
      </c>
      <c r="D176"/>
      <c r="E176" s="6"/>
      <c r="F176" s="285">
        <v>500</v>
      </c>
      <c r="G176" s="113"/>
      <c r="H176" s="79"/>
      <c r="I176" s="246">
        <f t="shared" si="5"/>
        <v>107748.49000000008</v>
      </c>
      <c r="J176"/>
    </row>
    <row r="177" spans="1:10" s="58" customFormat="1" x14ac:dyDescent="0.45">
      <c r="A177">
        <f t="shared" si="4"/>
        <v>170</v>
      </c>
      <c r="B177" s="158" t="s">
        <v>392</v>
      </c>
      <c r="C177" t="s">
        <v>143</v>
      </c>
      <c r="D177"/>
      <c r="E177" s="6"/>
      <c r="F177" s="285">
        <v>554.32000000000005</v>
      </c>
      <c r="G177" s="113"/>
      <c r="H177" s="79"/>
      <c r="I177" s="246">
        <f t="shared" si="5"/>
        <v>108302.81000000008</v>
      </c>
      <c r="J177"/>
    </row>
    <row r="178" spans="1:10" s="58" customFormat="1" x14ac:dyDescent="0.45">
      <c r="A178">
        <f t="shared" si="4"/>
        <v>171</v>
      </c>
      <c r="B178" s="158" t="s">
        <v>392</v>
      </c>
      <c r="C178" t="s">
        <v>138</v>
      </c>
      <c r="D178"/>
      <c r="E178" s="6"/>
      <c r="F178" s="285">
        <v>744.7</v>
      </c>
      <c r="G178" s="113"/>
      <c r="H178" s="79"/>
      <c r="I178" s="246">
        <f t="shared" si="5"/>
        <v>109047.51000000008</v>
      </c>
      <c r="J178"/>
    </row>
    <row r="179" spans="1:10" s="58" customFormat="1" x14ac:dyDescent="0.45">
      <c r="A179">
        <f t="shared" si="4"/>
        <v>172</v>
      </c>
      <c r="B179" s="158" t="s">
        <v>393</v>
      </c>
      <c r="C179" t="s">
        <v>136</v>
      </c>
      <c r="D179"/>
      <c r="E179" s="6"/>
      <c r="F179" s="285">
        <v>406.56</v>
      </c>
      <c r="G179" s="113"/>
      <c r="H179" s="79"/>
      <c r="I179" s="246">
        <f t="shared" si="5"/>
        <v>109454.07000000008</v>
      </c>
      <c r="J179"/>
    </row>
    <row r="180" spans="1:10" s="58" customFormat="1" x14ac:dyDescent="0.45">
      <c r="A180">
        <f t="shared" si="4"/>
        <v>173</v>
      </c>
      <c r="B180" s="158" t="s">
        <v>393</v>
      </c>
      <c r="C180" t="s">
        <v>138</v>
      </c>
      <c r="D180"/>
      <c r="E180" s="6"/>
      <c r="F180" s="285">
        <v>487.26</v>
      </c>
      <c r="G180" s="113"/>
      <c r="H180" s="79"/>
      <c r="I180" s="246">
        <f t="shared" si="5"/>
        <v>109941.33000000007</v>
      </c>
      <c r="J180"/>
    </row>
    <row r="181" spans="1:10" s="58" customFormat="1" x14ac:dyDescent="0.45">
      <c r="A181">
        <f t="shared" si="4"/>
        <v>174</v>
      </c>
      <c r="B181" s="158" t="s">
        <v>393</v>
      </c>
      <c r="C181" t="s">
        <v>143</v>
      </c>
      <c r="D181"/>
      <c r="E181" s="6"/>
      <c r="F181" s="285">
        <v>420</v>
      </c>
      <c r="G181" s="113"/>
      <c r="H181" s="79"/>
      <c r="I181" s="246">
        <f t="shared" si="5"/>
        <v>110361.33000000007</v>
      </c>
      <c r="J181"/>
    </row>
    <row r="182" spans="1:10" s="58" customFormat="1" x14ac:dyDescent="0.45">
      <c r="A182">
        <f t="shared" si="4"/>
        <v>175</v>
      </c>
      <c r="B182" s="158" t="s">
        <v>393</v>
      </c>
      <c r="C182" t="s">
        <v>150</v>
      </c>
      <c r="D182"/>
      <c r="E182" s="6"/>
      <c r="F182" s="285">
        <v>415.92</v>
      </c>
      <c r="G182" s="113"/>
      <c r="H182" s="79"/>
      <c r="I182" s="246">
        <f t="shared" si="5"/>
        <v>110777.25000000007</v>
      </c>
      <c r="J182"/>
    </row>
    <row r="183" spans="1:10" s="58" customFormat="1" x14ac:dyDescent="0.45">
      <c r="A183">
        <f t="shared" si="4"/>
        <v>176</v>
      </c>
      <c r="B183" s="158" t="s">
        <v>393</v>
      </c>
      <c r="C183" t="s">
        <v>138</v>
      </c>
      <c r="D183"/>
      <c r="E183" s="6"/>
      <c r="F183" s="285">
        <v>390</v>
      </c>
      <c r="G183" s="113"/>
      <c r="H183" s="79"/>
      <c r="I183" s="246">
        <f t="shared" si="5"/>
        <v>111167.25000000007</v>
      </c>
      <c r="J183"/>
    </row>
    <row r="184" spans="1:10" s="58" customFormat="1" x14ac:dyDescent="0.45">
      <c r="A184">
        <f t="shared" si="4"/>
        <v>177</v>
      </c>
      <c r="B184" s="158" t="s">
        <v>393</v>
      </c>
      <c r="C184" t="s">
        <v>138</v>
      </c>
      <c r="D184"/>
      <c r="E184" s="6"/>
      <c r="F184" s="285">
        <v>323.57</v>
      </c>
      <c r="G184" s="113"/>
      <c r="H184" s="79"/>
      <c r="I184" s="246">
        <f t="shared" si="5"/>
        <v>111490.82000000008</v>
      </c>
      <c r="J184"/>
    </row>
    <row r="185" spans="1:10" s="58" customFormat="1" x14ac:dyDescent="0.45">
      <c r="A185">
        <f t="shared" si="4"/>
        <v>178</v>
      </c>
      <c r="B185" s="158" t="s">
        <v>393</v>
      </c>
      <c r="C185" t="s">
        <v>138</v>
      </c>
      <c r="D185"/>
      <c r="E185" s="6"/>
      <c r="F185" s="285">
        <v>321.93</v>
      </c>
      <c r="G185" s="113"/>
      <c r="H185" s="79"/>
      <c r="I185" s="246">
        <f t="shared" si="5"/>
        <v>111812.75000000007</v>
      </c>
      <c r="J185"/>
    </row>
    <row r="186" spans="1:10" s="58" customFormat="1" x14ac:dyDescent="0.45">
      <c r="A186">
        <f t="shared" si="4"/>
        <v>179</v>
      </c>
      <c r="B186" s="158" t="s">
        <v>394</v>
      </c>
      <c r="C186" t="s">
        <v>136</v>
      </c>
      <c r="D186"/>
      <c r="E186" s="6"/>
      <c r="F186" s="285">
        <v>500</v>
      </c>
      <c r="G186" s="113"/>
      <c r="H186" s="79"/>
      <c r="I186" s="246">
        <f t="shared" si="5"/>
        <v>112312.75000000007</v>
      </c>
      <c r="J186"/>
    </row>
    <row r="187" spans="1:10" s="58" customFormat="1" x14ac:dyDescent="0.45">
      <c r="A187">
        <f t="shared" si="4"/>
        <v>180</v>
      </c>
      <c r="B187" s="158" t="s">
        <v>394</v>
      </c>
      <c r="C187" t="s">
        <v>136</v>
      </c>
      <c r="D187"/>
      <c r="E187" s="6"/>
      <c r="F187" s="285">
        <v>468.64</v>
      </c>
      <c r="G187" s="113"/>
      <c r="H187" s="79"/>
      <c r="I187" s="246">
        <f t="shared" si="5"/>
        <v>112781.39000000007</v>
      </c>
      <c r="J187"/>
    </row>
    <row r="188" spans="1:10" s="58" customFormat="1" x14ac:dyDescent="0.45">
      <c r="A188">
        <f t="shared" si="4"/>
        <v>181</v>
      </c>
      <c r="B188" s="158" t="s">
        <v>394</v>
      </c>
      <c r="C188" t="s">
        <v>138</v>
      </c>
      <c r="D188"/>
      <c r="E188" s="6"/>
      <c r="F188" s="285">
        <v>446</v>
      </c>
      <c r="G188" s="113"/>
      <c r="H188" s="79"/>
      <c r="I188" s="246">
        <f t="shared" si="5"/>
        <v>113227.39000000007</v>
      </c>
      <c r="J188"/>
    </row>
    <row r="189" spans="1:10" s="58" customFormat="1" x14ac:dyDescent="0.45">
      <c r="A189">
        <f t="shared" si="4"/>
        <v>182</v>
      </c>
      <c r="B189" s="158" t="s">
        <v>394</v>
      </c>
      <c r="C189" t="s">
        <v>143</v>
      </c>
      <c r="D189"/>
      <c r="E189" s="6"/>
      <c r="F189" s="285">
        <v>437</v>
      </c>
      <c r="G189" s="113"/>
      <c r="H189" s="79"/>
      <c r="I189" s="246">
        <f t="shared" si="5"/>
        <v>113664.39000000007</v>
      </c>
      <c r="J189"/>
    </row>
    <row r="190" spans="1:10" s="58" customFormat="1" x14ac:dyDescent="0.45">
      <c r="A190">
        <f t="shared" si="4"/>
        <v>183</v>
      </c>
      <c r="B190" s="158" t="s">
        <v>394</v>
      </c>
      <c r="C190" t="s">
        <v>136</v>
      </c>
      <c r="D190"/>
      <c r="E190" s="6"/>
      <c r="F190" s="285">
        <v>436.21</v>
      </c>
      <c r="G190" s="113"/>
      <c r="H190" s="79"/>
      <c r="I190" s="246">
        <f t="shared" si="5"/>
        <v>114100.60000000008</v>
      </c>
      <c r="J190"/>
    </row>
    <row r="191" spans="1:10" s="58" customFormat="1" x14ac:dyDescent="0.45">
      <c r="A191">
        <f t="shared" si="4"/>
        <v>184</v>
      </c>
      <c r="B191" s="158" t="s">
        <v>394</v>
      </c>
      <c r="C191" t="s">
        <v>138</v>
      </c>
      <c r="D191"/>
      <c r="E191" s="6"/>
      <c r="F191" s="285">
        <v>411.22</v>
      </c>
      <c r="G191" s="113"/>
      <c r="H191" s="79"/>
      <c r="I191" s="246">
        <f t="shared" si="5"/>
        <v>114511.82000000008</v>
      </c>
      <c r="J191"/>
    </row>
    <row r="192" spans="1:10" s="58" customFormat="1" x14ac:dyDescent="0.45">
      <c r="A192">
        <f t="shared" si="4"/>
        <v>185</v>
      </c>
      <c r="B192" s="158" t="s">
        <v>394</v>
      </c>
      <c r="C192" t="s">
        <v>138</v>
      </c>
      <c r="D192"/>
      <c r="E192" s="6"/>
      <c r="F192" s="285">
        <v>400</v>
      </c>
      <c r="G192" s="113"/>
      <c r="H192" s="79"/>
      <c r="I192" s="246">
        <f t="shared" si="5"/>
        <v>114911.82000000008</v>
      </c>
      <c r="J192"/>
    </row>
    <row r="193" spans="1:10" s="58" customFormat="1" x14ac:dyDescent="0.45">
      <c r="A193">
        <f t="shared" si="4"/>
        <v>186</v>
      </c>
      <c r="B193" s="158" t="s">
        <v>394</v>
      </c>
      <c r="C193" t="s">
        <v>136</v>
      </c>
      <c r="D193"/>
      <c r="E193" s="6"/>
      <c r="F193" s="285">
        <v>395.98</v>
      </c>
      <c r="G193" s="113"/>
      <c r="H193" s="79"/>
      <c r="I193" s="246">
        <f t="shared" si="5"/>
        <v>115307.80000000008</v>
      </c>
      <c r="J193"/>
    </row>
    <row r="194" spans="1:10" s="58" customFormat="1" x14ac:dyDescent="0.45">
      <c r="A194">
        <f t="shared" si="4"/>
        <v>187</v>
      </c>
      <c r="B194" s="158" t="s">
        <v>394</v>
      </c>
      <c r="C194" t="s">
        <v>136</v>
      </c>
      <c r="D194"/>
      <c r="E194" s="6"/>
      <c r="F194" s="285">
        <v>394.91</v>
      </c>
      <c r="G194" s="113"/>
      <c r="H194" s="79"/>
      <c r="I194" s="246">
        <f t="shared" si="5"/>
        <v>115702.71000000008</v>
      </c>
      <c r="J194"/>
    </row>
    <row r="195" spans="1:10" s="58" customFormat="1" x14ac:dyDescent="0.45">
      <c r="A195">
        <f t="shared" si="4"/>
        <v>188</v>
      </c>
      <c r="B195" s="158" t="s">
        <v>394</v>
      </c>
      <c r="C195" t="s">
        <v>138</v>
      </c>
      <c r="D195"/>
      <c r="E195" s="6"/>
      <c r="F195" s="285">
        <v>359.67</v>
      </c>
      <c r="G195" s="113"/>
      <c r="H195" s="79"/>
      <c r="I195" s="246">
        <f t="shared" si="5"/>
        <v>116062.38000000008</v>
      </c>
      <c r="J195"/>
    </row>
    <row r="196" spans="1:10" s="58" customFormat="1" x14ac:dyDescent="0.45">
      <c r="A196">
        <f t="shared" si="4"/>
        <v>189</v>
      </c>
      <c r="B196" s="158" t="s">
        <v>394</v>
      </c>
      <c r="C196" t="s">
        <v>136</v>
      </c>
      <c r="D196"/>
      <c r="E196" s="6"/>
      <c r="F196" s="285">
        <v>344.75</v>
      </c>
      <c r="G196" s="113"/>
      <c r="H196" s="79"/>
      <c r="I196" s="246">
        <f t="shared" si="5"/>
        <v>116407.13000000008</v>
      </c>
      <c r="J196"/>
    </row>
    <row r="197" spans="1:10" s="58" customFormat="1" x14ac:dyDescent="0.45">
      <c r="A197">
        <f t="shared" si="4"/>
        <v>190</v>
      </c>
      <c r="B197" s="158" t="s">
        <v>394</v>
      </c>
      <c r="C197" t="s">
        <v>136</v>
      </c>
      <c r="D197"/>
      <c r="E197" s="6"/>
      <c r="F197" s="285">
        <v>100</v>
      </c>
      <c r="G197" s="113"/>
      <c r="H197" s="79"/>
      <c r="I197" s="246">
        <f t="shared" si="5"/>
        <v>116507.13000000008</v>
      </c>
      <c r="J197"/>
    </row>
    <row r="198" spans="1:10" s="58" customFormat="1" x14ac:dyDescent="0.45">
      <c r="A198">
        <f t="shared" si="4"/>
        <v>191</v>
      </c>
      <c r="B198" s="158" t="s">
        <v>396</v>
      </c>
      <c r="C198" t="s">
        <v>138</v>
      </c>
      <c r="D198"/>
      <c r="E198" s="6"/>
      <c r="F198" s="285">
        <v>407.32</v>
      </c>
      <c r="G198" s="113"/>
      <c r="H198" s="79"/>
      <c r="I198" s="246">
        <f t="shared" si="5"/>
        <v>116914.45000000008</v>
      </c>
      <c r="J198"/>
    </row>
    <row r="199" spans="1:10" x14ac:dyDescent="0.45">
      <c r="A199">
        <f t="shared" si="4"/>
        <v>192</v>
      </c>
      <c r="B199" s="158" t="s">
        <v>396</v>
      </c>
      <c r="C199" t="s">
        <v>138</v>
      </c>
      <c r="D199" t="s">
        <v>421</v>
      </c>
      <c r="F199" s="285">
        <v>65</v>
      </c>
      <c r="I199" s="246">
        <f t="shared" si="5"/>
        <v>116979.45000000008</v>
      </c>
    </row>
    <row r="200" spans="1:10" s="58" customFormat="1" x14ac:dyDescent="0.45">
      <c r="A200">
        <f t="shared" si="4"/>
        <v>193</v>
      </c>
      <c r="B200" s="158" t="s">
        <v>396</v>
      </c>
      <c r="C200" t="s">
        <v>138</v>
      </c>
      <c r="D200" t="s">
        <v>421</v>
      </c>
      <c r="E200" s="6"/>
      <c r="F200" s="285">
        <v>65</v>
      </c>
      <c r="G200" s="113"/>
      <c r="H200" s="79"/>
      <c r="I200" s="246">
        <f t="shared" si="5"/>
        <v>117044.45000000008</v>
      </c>
      <c r="J200"/>
    </row>
    <row r="201" spans="1:10" s="58" customFormat="1" x14ac:dyDescent="0.45">
      <c r="A201">
        <f t="shared" ref="A201:A251" si="6">ROW()-7</f>
        <v>194</v>
      </c>
      <c r="B201" s="158" t="s">
        <v>395</v>
      </c>
      <c r="C201" t="s">
        <v>142</v>
      </c>
      <c r="D201"/>
      <c r="E201" s="6"/>
      <c r="F201" s="6"/>
      <c r="G201" s="248">
        <v>48</v>
      </c>
      <c r="H201" s="79"/>
      <c r="I201" s="246">
        <f t="shared" si="5"/>
        <v>116996.45000000008</v>
      </c>
      <c r="J201"/>
    </row>
    <row r="202" spans="1:10" s="58" customFormat="1" x14ac:dyDescent="0.45">
      <c r="A202">
        <f t="shared" si="6"/>
        <v>195</v>
      </c>
      <c r="B202" t="s">
        <v>395</v>
      </c>
      <c r="C202" t="s">
        <v>136</v>
      </c>
      <c r="D202"/>
      <c r="E202" s="6"/>
      <c r="F202" s="285">
        <v>500</v>
      </c>
      <c r="G202" s="113"/>
      <c r="H202" s="79"/>
      <c r="I202" s="246">
        <f t="shared" si="5"/>
        <v>117496.45000000008</v>
      </c>
      <c r="J202"/>
    </row>
    <row r="203" spans="1:10" s="58" customFormat="1" x14ac:dyDescent="0.45">
      <c r="A203">
        <f t="shared" si="6"/>
        <v>196</v>
      </c>
      <c r="B203" s="158" t="s">
        <v>395</v>
      </c>
      <c r="C203" t="s">
        <v>144</v>
      </c>
      <c r="D203"/>
      <c r="E203" s="6"/>
      <c r="F203" s="285">
        <v>448.82</v>
      </c>
      <c r="G203" s="113"/>
      <c r="H203" s="79"/>
      <c r="I203" s="246">
        <f t="shared" si="5"/>
        <v>117945.27000000009</v>
      </c>
      <c r="J203"/>
    </row>
    <row r="204" spans="1:10" s="58" customFormat="1" x14ac:dyDescent="0.45">
      <c r="A204">
        <f t="shared" si="6"/>
        <v>197</v>
      </c>
      <c r="B204" s="158" t="s">
        <v>395</v>
      </c>
      <c r="C204" t="s">
        <v>138</v>
      </c>
      <c r="D204"/>
      <c r="E204" s="6"/>
      <c r="F204" s="285">
        <v>434.95</v>
      </c>
      <c r="G204" s="113"/>
      <c r="H204" s="79"/>
      <c r="I204" s="246">
        <f t="shared" ref="I204:I251" si="7">I203+F204-G204-H204</f>
        <v>118380.22000000009</v>
      </c>
      <c r="J204"/>
    </row>
    <row r="205" spans="1:10" s="58" customFormat="1" x14ac:dyDescent="0.45">
      <c r="A205">
        <f t="shared" si="6"/>
        <v>198</v>
      </c>
      <c r="B205" s="158" t="s">
        <v>395</v>
      </c>
      <c r="C205" t="s">
        <v>136</v>
      </c>
      <c r="D205"/>
      <c r="E205" s="6"/>
      <c r="F205" s="285">
        <v>404.69</v>
      </c>
      <c r="G205" s="113"/>
      <c r="H205" s="79"/>
      <c r="I205" s="246">
        <f t="shared" si="7"/>
        <v>118784.91000000009</v>
      </c>
      <c r="J205"/>
    </row>
    <row r="206" spans="1:10" s="58" customFormat="1" x14ac:dyDescent="0.45">
      <c r="A206">
        <f t="shared" si="6"/>
        <v>199</v>
      </c>
      <c r="B206" s="158" t="s">
        <v>395</v>
      </c>
      <c r="C206" t="s">
        <v>136</v>
      </c>
      <c r="D206"/>
      <c r="E206" s="6"/>
      <c r="F206" s="285">
        <v>400</v>
      </c>
      <c r="G206" s="113"/>
      <c r="H206" s="79"/>
      <c r="I206" s="246">
        <f t="shared" si="7"/>
        <v>119184.91000000009</v>
      </c>
      <c r="J206"/>
    </row>
    <row r="207" spans="1:10" s="58" customFormat="1" x14ac:dyDescent="0.45">
      <c r="A207">
        <f t="shared" si="6"/>
        <v>200</v>
      </c>
      <c r="B207" s="158" t="s">
        <v>395</v>
      </c>
      <c r="C207" t="s">
        <v>136</v>
      </c>
      <c r="D207"/>
      <c r="E207" s="6"/>
      <c r="F207" s="285">
        <v>395.33</v>
      </c>
      <c r="G207" s="113"/>
      <c r="H207" s="79"/>
      <c r="I207" s="246">
        <f t="shared" si="7"/>
        <v>119580.24000000009</v>
      </c>
      <c r="J207"/>
    </row>
    <row r="208" spans="1:10" s="58" customFormat="1" x14ac:dyDescent="0.45">
      <c r="A208">
        <f t="shared" si="6"/>
        <v>201</v>
      </c>
      <c r="B208" s="158" t="s">
        <v>395</v>
      </c>
      <c r="C208" t="s">
        <v>136</v>
      </c>
      <c r="D208"/>
      <c r="E208" s="6"/>
      <c r="F208" s="285">
        <v>390.14</v>
      </c>
      <c r="G208" s="113"/>
      <c r="H208" s="79"/>
      <c r="I208" s="246">
        <f t="shared" si="7"/>
        <v>119970.38000000009</v>
      </c>
      <c r="J208"/>
    </row>
    <row r="209" spans="1:10" s="58" customFormat="1" x14ac:dyDescent="0.45">
      <c r="A209">
        <f t="shared" si="6"/>
        <v>202</v>
      </c>
      <c r="B209" s="158" t="s">
        <v>395</v>
      </c>
      <c r="C209" t="s">
        <v>136</v>
      </c>
      <c r="D209"/>
      <c r="E209" s="6"/>
      <c r="F209" s="285">
        <v>384</v>
      </c>
      <c r="G209" s="113"/>
      <c r="H209" s="79"/>
      <c r="I209" s="246">
        <f t="shared" si="7"/>
        <v>120354.38000000009</v>
      </c>
      <c r="J209"/>
    </row>
    <row r="210" spans="1:10" s="58" customFormat="1" x14ac:dyDescent="0.45">
      <c r="A210">
        <f t="shared" si="6"/>
        <v>203</v>
      </c>
      <c r="B210" s="158" t="s">
        <v>395</v>
      </c>
      <c r="C210" t="s">
        <v>147</v>
      </c>
      <c r="D210"/>
      <c r="E210" s="6"/>
      <c r="F210" s="285">
        <v>367.51</v>
      </c>
      <c r="G210" s="113"/>
      <c r="H210" s="79"/>
      <c r="I210" s="246">
        <f t="shared" si="7"/>
        <v>120721.89000000009</v>
      </c>
      <c r="J210"/>
    </row>
    <row r="211" spans="1:10" s="58" customFormat="1" x14ac:dyDescent="0.45">
      <c r="A211">
        <f t="shared" si="6"/>
        <v>204</v>
      </c>
      <c r="B211" s="158" t="s">
        <v>395</v>
      </c>
      <c r="C211" t="s">
        <v>138</v>
      </c>
      <c r="D211"/>
      <c r="E211" s="6"/>
      <c r="F211" s="285">
        <v>350</v>
      </c>
      <c r="G211" s="113"/>
      <c r="H211" s="79"/>
      <c r="I211" s="246">
        <f t="shared" si="7"/>
        <v>121071.89000000009</v>
      </c>
      <c r="J211"/>
    </row>
    <row r="212" spans="1:10" s="58" customFormat="1" x14ac:dyDescent="0.45">
      <c r="A212">
        <f t="shared" si="6"/>
        <v>205</v>
      </c>
      <c r="B212" s="158" t="s">
        <v>395</v>
      </c>
      <c r="C212" t="s">
        <v>136</v>
      </c>
      <c r="D212"/>
      <c r="E212" s="6"/>
      <c r="F212" s="285">
        <v>7</v>
      </c>
      <c r="G212" s="113"/>
      <c r="H212" s="79"/>
      <c r="I212" s="246">
        <f t="shared" si="7"/>
        <v>121078.89000000009</v>
      </c>
      <c r="J212"/>
    </row>
    <row r="213" spans="1:10" s="58" customFormat="1" x14ac:dyDescent="0.45">
      <c r="A213">
        <f t="shared" si="6"/>
        <v>206</v>
      </c>
      <c r="B213" s="158" t="s">
        <v>395</v>
      </c>
      <c r="C213" t="s">
        <v>144</v>
      </c>
      <c r="D213"/>
      <c r="E213" s="6"/>
      <c r="F213" s="285">
        <v>392</v>
      </c>
      <c r="G213" s="113"/>
      <c r="H213" s="79"/>
      <c r="I213" s="246">
        <f t="shared" si="7"/>
        <v>121470.89000000009</v>
      </c>
      <c r="J213"/>
    </row>
    <row r="214" spans="1:10" s="58" customFormat="1" x14ac:dyDescent="0.45">
      <c r="A214">
        <f t="shared" si="6"/>
        <v>207</v>
      </c>
      <c r="B214" s="158" t="s">
        <v>397</v>
      </c>
      <c r="C214" t="s">
        <v>136</v>
      </c>
      <c r="D214" t="s">
        <v>25</v>
      </c>
      <c r="E214" s="6"/>
      <c r="F214" s="285">
        <v>65</v>
      </c>
      <c r="G214" s="113"/>
      <c r="H214" s="79"/>
      <c r="I214" s="246">
        <f t="shared" si="7"/>
        <v>121535.89000000009</v>
      </c>
      <c r="J214"/>
    </row>
    <row r="215" spans="1:10" s="58" customFormat="1" x14ac:dyDescent="0.45">
      <c r="A215">
        <f t="shared" si="6"/>
        <v>208</v>
      </c>
      <c r="B215" s="158" t="s">
        <v>397</v>
      </c>
      <c r="C215" t="s">
        <v>136</v>
      </c>
      <c r="D215" t="s">
        <v>420</v>
      </c>
      <c r="E215" s="6"/>
      <c r="F215" s="285">
        <v>65</v>
      </c>
      <c r="G215" s="113"/>
      <c r="H215" s="79"/>
      <c r="I215" s="246">
        <f t="shared" si="7"/>
        <v>121600.89000000009</v>
      </c>
      <c r="J215"/>
    </row>
    <row r="216" spans="1:10" s="58" customFormat="1" x14ac:dyDescent="0.45">
      <c r="A216">
        <f t="shared" si="6"/>
        <v>209</v>
      </c>
      <c r="B216" s="158" t="s">
        <v>397</v>
      </c>
      <c r="C216" t="s">
        <v>214</v>
      </c>
      <c r="D216"/>
      <c r="E216" s="6"/>
      <c r="F216" s="6"/>
      <c r="G216" s="113"/>
      <c r="H216" s="79">
        <v>42.92</v>
      </c>
      <c r="I216" s="246">
        <f t="shared" si="7"/>
        <v>121557.97000000009</v>
      </c>
      <c r="J216"/>
    </row>
    <row r="217" spans="1:10" s="58" customFormat="1" x14ac:dyDescent="0.45">
      <c r="A217">
        <f t="shared" si="6"/>
        <v>210</v>
      </c>
      <c r="B217" s="158" t="s">
        <v>397</v>
      </c>
      <c r="C217" t="s">
        <v>138</v>
      </c>
      <c r="D217"/>
      <c r="E217" s="6"/>
      <c r="F217" s="285">
        <v>400</v>
      </c>
      <c r="G217" s="113"/>
      <c r="H217" s="79"/>
      <c r="I217" s="246">
        <f t="shared" si="7"/>
        <v>121957.97000000009</v>
      </c>
      <c r="J217"/>
    </row>
    <row r="218" spans="1:10" s="58" customFormat="1" x14ac:dyDescent="0.45">
      <c r="A218">
        <f t="shared" si="6"/>
        <v>211</v>
      </c>
      <c r="B218" s="158" t="s">
        <v>397</v>
      </c>
      <c r="C218" t="s">
        <v>153</v>
      </c>
      <c r="D218"/>
      <c r="E218" s="6"/>
      <c r="F218" s="6"/>
      <c r="G218" s="113"/>
      <c r="H218" s="79">
        <v>0.05</v>
      </c>
      <c r="I218" s="246">
        <f t="shared" si="7"/>
        <v>121957.92000000009</v>
      </c>
      <c r="J218"/>
    </row>
    <row r="219" spans="1:10" s="58" customFormat="1" x14ac:dyDescent="0.45">
      <c r="A219">
        <f t="shared" si="6"/>
        <v>212</v>
      </c>
      <c r="B219" s="158" t="s">
        <v>397</v>
      </c>
      <c r="C219" t="s">
        <v>399</v>
      </c>
      <c r="D219"/>
      <c r="E219" s="6"/>
      <c r="F219" s="6"/>
      <c r="G219" s="113">
        <v>1000</v>
      </c>
      <c r="H219" s="79"/>
      <c r="I219" s="246">
        <f t="shared" si="7"/>
        <v>120957.92000000009</v>
      </c>
      <c r="J219"/>
    </row>
    <row r="220" spans="1:10" s="58" customFormat="1" x14ac:dyDescent="0.45">
      <c r="A220">
        <f t="shared" si="6"/>
        <v>213</v>
      </c>
      <c r="B220" s="158" t="s">
        <v>397</v>
      </c>
      <c r="C220" t="s">
        <v>138</v>
      </c>
      <c r="D220"/>
      <c r="E220" s="6"/>
      <c r="F220" s="285">
        <v>441.94</v>
      </c>
      <c r="G220" s="113"/>
      <c r="H220" s="79"/>
      <c r="I220" s="246">
        <f t="shared" si="7"/>
        <v>121399.86000000009</v>
      </c>
      <c r="J220"/>
    </row>
    <row r="221" spans="1:10" s="58" customFormat="1" x14ac:dyDescent="0.45">
      <c r="A221">
        <f t="shared" si="6"/>
        <v>214</v>
      </c>
      <c r="B221" s="158" t="s">
        <v>397</v>
      </c>
      <c r="C221" t="s">
        <v>147</v>
      </c>
      <c r="D221"/>
      <c r="E221" s="6"/>
      <c r="F221" s="285">
        <v>405.93</v>
      </c>
      <c r="G221" s="113"/>
      <c r="H221" s="79"/>
      <c r="I221" s="246">
        <f t="shared" si="7"/>
        <v>121805.79000000008</v>
      </c>
      <c r="J221"/>
    </row>
    <row r="222" spans="1:10" s="58" customFormat="1" x14ac:dyDescent="0.45">
      <c r="A222">
        <f t="shared" si="6"/>
        <v>215</v>
      </c>
      <c r="B222" s="158" t="s">
        <v>397</v>
      </c>
      <c r="C222" t="s">
        <v>138</v>
      </c>
      <c r="D222"/>
      <c r="E222" s="6"/>
      <c r="F222" s="285">
        <v>353.68</v>
      </c>
      <c r="G222" s="113"/>
      <c r="H222" s="79"/>
      <c r="I222" s="246">
        <f t="shared" si="7"/>
        <v>122159.47000000007</v>
      </c>
      <c r="J222"/>
    </row>
    <row r="223" spans="1:10" s="58" customFormat="1" x14ac:dyDescent="0.45">
      <c r="A223">
        <f t="shared" si="6"/>
        <v>216</v>
      </c>
      <c r="B223" s="158" t="s">
        <v>397</v>
      </c>
      <c r="C223" t="s">
        <v>400</v>
      </c>
      <c r="D223"/>
      <c r="E223" s="6"/>
      <c r="F223" s="285">
        <v>339.3</v>
      </c>
      <c r="G223" s="113"/>
      <c r="H223" s="79"/>
      <c r="I223" s="246">
        <f t="shared" si="7"/>
        <v>122498.77000000008</v>
      </c>
      <c r="J223"/>
    </row>
    <row r="224" spans="1:10" s="58" customFormat="1" x14ac:dyDescent="0.45">
      <c r="A224">
        <f t="shared" si="6"/>
        <v>217</v>
      </c>
      <c r="B224" s="158" t="s">
        <v>398</v>
      </c>
      <c r="C224" t="s">
        <v>207</v>
      </c>
      <c r="D224"/>
      <c r="E224" s="6"/>
      <c r="F224" s="6"/>
      <c r="G224" s="248">
        <v>200</v>
      </c>
      <c r="H224" s="79"/>
      <c r="I224" s="246">
        <f t="shared" si="7"/>
        <v>122298.77000000008</v>
      </c>
      <c r="J224"/>
    </row>
    <row r="225" spans="1:10" s="58" customFormat="1" x14ac:dyDescent="0.45">
      <c r="A225">
        <f t="shared" si="6"/>
        <v>218</v>
      </c>
      <c r="B225" s="158" t="s">
        <v>398</v>
      </c>
      <c r="C225" t="s">
        <v>136</v>
      </c>
      <c r="D225"/>
      <c r="E225" s="6"/>
      <c r="F225" s="285">
        <v>465.45</v>
      </c>
      <c r="G225" s="113"/>
      <c r="H225" s="79"/>
      <c r="I225" s="246">
        <f t="shared" si="7"/>
        <v>122764.22000000007</v>
      </c>
      <c r="J225"/>
    </row>
    <row r="226" spans="1:10" s="58" customFormat="1" x14ac:dyDescent="0.45">
      <c r="A226">
        <f t="shared" si="6"/>
        <v>219</v>
      </c>
      <c r="B226" s="158" t="s">
        <v>398</v>
      </c>
      <c r="C226" t="s">
        <v>144</v>
      </c>
      <c r="D226"/>
      <c r="E226" s="6"/>
      <c r="F226" s="285">
        <v>463.87</v>
      </c>
      <c r="G226" s="113"/>
      <c r="H226" s="79"/>
      <c r="I226" s="246">
        <f t="shared" si="7"/>
        <v>123228.09000000007</v>
      </c>
      <c r="J226"/>
    </row>
    <row r="227" spans="1:10" s="58" customFormat="1" x14ac:dyDescent="0.45">
      <c r="A227">
        <f t="shared" si="6"/>
        <v>220</v>
      </c>
      <c r="B227" s="158" t="s">
        <v>398</v>
      </c>
      <c r="C227" t="s">
        <v>144</v>
      </c>
      <c r="D227"/>
      <c r="E227" s="6"/>
      <c r="F227" s="285">
        <v>460</v>
      </c>
      <c r="G227" s="113"/>
      <c r="H227" s="79"/>
      <c r="I227" s="246">
        <f t="shared" si="7"/>
        <v>123688.09000000007</v>
      </c>
      <c r="J227"/>
    </row>
    <row r="228" spans="1:10" s="58" customFormat="1" x14ac:dyDescent="0.45">
      <c r="A228">
        <f t="shared" si="6"/>
        <v>221</v>
      </c>
      <c r="B228" s="158" t="s">
        <v>398</v>
      </c>
      <c r="C228" t="s">
        <v>138</v>
      </c>
      <c r="D228"/>
      <c r="E228" s="6"/>
      <c r="F228" s="285">
        <v>440</v>
      </c>
      <c r="G228" s="113"/>
      <c r="H228" s="79"/>
      <c r="I228" s="246">
        <f t="shared" si="7"/>
        <v>124128.09000000007</v>
      </c>
      <c r="J228"/>
    </row>
    <row r="229" spans="1:10" s="58" customFormat="1" x14ac:dyDescent="0.45">
      <c r="A229">
        <f t="shared" si="6"/>
        <v>222</v>
      </c>
      <c r="B229" s="158" t="s">
        <v>398</v>
      </c>
      <c r="C229" t="s">
        <v>144</v>
      </c>
      <c r="D229"/>
      <c r="E229" s="6"/>
      <c r="F229" s="285">
        <v>434.32</v>
      </c>
      <c r="G229" s="113"/>
      <c r="H229" s="79"/>
      <c r="I229" s="246">
        <f t="shared" si="7"/>
        <v>124562.41000000008</v>
      </c>
      <c r="J229"/>
    </row>
    <row r="230" spans="1:10" s="58" customFormat="1" x14ac:dyDescent="0.45">
      <c r="A230">
        <f t="shared" si="6"/>
        <v>223</v>
      </c>
      <c r="B230" s="158" t="s">
        <v>398</v>
      </c>
      <c r="C230" t="s">
        <v>136</v>
      </c>
      <c r="D230"/>
      <c r="E230" s="6"/>
      <c r="F230" s="285">
        <v>403.48</v>
      </c>
      <c r="G230" s="113"/>
      <c r="H230" s="79"/>
      <c r="I230" s="246">
        <f t="shared" si="7"/>
        <v>124965.89000000007</v>
      </c>
      <c r="J230"/>
    </row>
    <row r="231" spans="1:10" s="58" customFormat="1" x14ac:dyDescent="0.45">
      <c r="A231">
        <f t="shared" si="6"/>
        <v>224</v>
      </c>
      <c r="B231" s="158" t="s">
        <v>398</v>
      </c>
      <c r="C231" t="s">
        <v>136</v>
      </c>
      <c r="D231"/>
      <c r="E231" s="6"/>
      <c r="F231" s="285">
        <v>400.55</v>
      </c>
      <c r="G231" s="113"/>
      <c r="H231" s="79"/>
      <c r="I231" s="246">
        <f t="shared" si="7"/>
        <v>125366.44000000008</v>
      </c>
      <c r="J231"/>
    </row>
    <row r="232" spans="1:10" s="58" customFormat="1" x14ac:dyDescent="0.45">
      <c r="A232">
        <f t="shared" si="6"/>
        <v>225</v>
      </c>
      <c r="B232" s="158" t="s">
        <v>398</v>
      </c>
      <c r="C232" t="s">
        <v>138</v>
      </c>
      <c r="D232"/>
      <c r="E232" s="6"/>
      <c r="F232" s="285">
        <v>390.37</v>
      </c>
      <c r="G232" s="113"/>
      <c r="H232" s="79"/>
      <c r="I232" s="246">
        <f t="shared" si="7"/>
        <v>125756.81000000007</v>
      </c>
      <c r="J232"/>
    </row>
    <row r="233" spans="1:10" s="58" customFormat="1" x14ac:dyDescent="0.45">
      <c r="A233">
        <f t="shared" si="6"/>
        <v>226</v>
      </c>
      <c r="B233" s="158" t="s">
        <v>398</v>
      </c>
      <c r="C233" t="s">
        <v>136</v>
      </c>
      <c r="D233"/>
      <c r="E233" s="6"/>
      <c r="F233" s="285">
        <v>388.48</v>
      </c>
      <c r="G233" s="113"/>
      <c r="H233" s="79"/>
      <c r="I233" s="246">
        <f t="shared" si="7"/>
        <v>126145.29000000007</v>
      </c>
      <c r="J233"/>
    </row>
    <row r="234" spans="1:10" s="58" customFormat="1" x14ac:dyDescent="0.45">
      <c r="A234">
        <f t="shared" si="6"/>
        <v>227</v>
      </c>
      <c r="B234" s="158" t="s">
        <v>398</v>
      </c>
      <c r="C234" t="s">
        <v>138</v>
      </c>
      <c r="D234"/>
      <c r="E234" s="6"/>
      <c r="F234" s="285">
        <v>346.71</v>
      </c>
      <c r="G234" s="113"/>
      <c r="H234" s="79"/>
      <c r="I234" s="246">
        <f t="shared" si="7"/>
        <v>126492.00000000007</v>
      </c>
      <c r="J234"/>
    </row>
    <row r="235" spans="1:10" s="58" customFormat="1" x14ac:dyDescent="0.45">
      <c r="A235">
        <f t="shared" si="6"/>
        <v>228</v>
      </c>
      <c r="B235" s="158" t="s">
        <v>398</v>
      </c>
      <c r="C235" t="s">
        <v>144</v>
      </c>
      <c r="D235"/>
      <c r="E235" s="6"/>
      <c r="F235" s="285">
        <v>336.44</v>
      </c>
      <c r="G235" s="113"/>
      <c r="H235" s="79"/>
      <c r="I235" s="246">
        <f t="shared" si="7"/>
        <v>126828.44000000008</v>
      </c>
      <c r="J235"/>
    </row>
    <row r="236" spans="1:10" s="58" customFormat="1" x14ac:dyDescent="0.45">
      <c r="A236">
        <f t="shared" si="6"/>
        <v>229</v>
      </c>
      <c r="B236" s="158" t="s">
        <v>401</v>
      </c>
      <c r="C236" t="s">
        <v>404</v>
      </c>
      <c r="D236"/>
      <c r="E236" s="6"/>
      <c r="F236" s="6"/>
      <c r="G236" s="247">
        <v>14601.75</v>
      </c>
      <c r="H236" s="79"/>
      <c r="I236" s="246">
        <f>I235+F236-G236-H236</f>
        <v>112226.69000000008</v>
      </c>
      <c r="J236"/>
    </row>
    <row r="237" spans="1:10" s="58" customFormat="1" x14ac:dyDescent="0.45">
      <c r="A237">
        <f t="shared" si="6"/>
        <v>230</v>
      </c>
      <c r="B237" s="158" t="s">
        <v>401</v>
      </c>
      <c r="C237" t="s">
        <v>403</v>
      </c>
      <c r="D237" s="73" t="s">
        <v>310</v>
      </c>
      <c r="E237" s="6"/>
      <c r="F237" s="285">
        <v>2846.45</v>
      </c>
      <c r="G237" s="113"/>
      <c r="H237" s="79"/>
      <c r="I237" s="246">
        <f t="shared" si="7"/>
        <v>115073.14000000007</v>
      </c>
      <c r="J237"/>
    </row>
    <row r="238" spans="1:10" s="58" customFormat="1" x14ac:dyDescent="0.45">
      <c r="A238">
        <f t="shared" si="6"/>
        <v>231</v>
      </c>
      <c r="B238" s="158" t="s">
        <v>401</v>
      </c>
      <c r="C238" t="s">
        <v>338</v>
      </c>
      <c r="D238" s="73" t="s">
        <v>310</v>
      </c>
      <c r="E238" s="6"/>
      <c r="F238" s="285">
        <v>-900</v>
      </c>
      <c r="G238" s="113"/>
      <c r="H238" s="79"/>
      <c r="I238" s="246">
        <f t="shared" si="7"/>
        <v>114173.14000000007</v>
      </c>
      <c r="J238"/>
    </row>
    <row r="239" spans="1:10" s="58" customFormat="1" x14ac:dyDescent="0.45">
      <c r="A239">
        <f t="shared" si="6"/>
        <v>232</v>
      </c>
      <c r="B239" s="158" t="s">
        <v>401</v>
      </c>
      <c r="C239" t="s">
        <v>346</v>
      </c>
      <c r="D239" s="73" t="s">
        <v>310</v>
      </c>
      <c r="E239" s="6"/>
      <c r="F239" s="285">
        <v>-696.52</v>
      </c>
      <c r="G239" s="113"/>
      <c r="H239" s="79"/>
      <c r="I239" s="246">
        <f t="shared" si="7"/>
        <v>113476.62000000007</v>
      </c>
      <c r="J239"/>
    </row>
    <row r="240" spans="1:10" s="58" customFormat="1" x14ac:dyDescent="0.45">
      <c r="A240">
        <f t="shared" si="6"/>
        <v>233</v>
      </c>
      <c r="B240" s="158" t="s">
        <v>401</v>
      </c>
      <c r="C240" t="s">
        <v>142</v>
      </c>
      <c r="D240" s="73" t="s">
        <v>310</v>
      </c>
      <c r="E240" s="6"/>
      <c r="F240" s="285">
        <v>-553.41</v>
      </c>
      <c r="G240" s="113"/>
      <c r="H240" s="79"/>
      <c r="I240" s="246">
        <f t="shared" si="7"/>
        <v>112923.21000000006</v>
      </c>
      <c r="J240"/>
    </row>
    <row r="241" spans="1:11" s="58" customFormat="1" x14ac:dyDescent="0.45">
      <c r="A241">
        <f t="shared" si="6"/>
        <v>234</v>
      </c>
      <c r="B241" s="158" t="s">
        <v>401</v>
      </c>
      <c r="C241" t="s">
        <v>399</v>
      </c>
      <c r="D241" s="73" t="s">
        <v>310</v>
      </c>
      <c r="E241" s="6"/>
      <c r="F241" s="285">
        <v>-696.52</v>
      </c>
      <c r="G241" s="113"/>
      <c r="H241" s="79"/>
      <c r="I241" s="246">
        <f t="shared" si="7"/>
        <v>112226.69000000006</v>
      </c>
      <c r="J241"/>
    </row>
    <row r="242" spans="1:11" s="58" customFormat="1" x14ac:dyDescent="0.45">
      <c r="A242">
        <f t="shared" si="6"/>
        <v>235</v>
      </c>
      <c r="B242" s="158" t="s">
        <v>401</v>
      </c>
      <c r="C242" t="s">
        <v>402</v>
      </c>
      <c r="D242"/>
      <c r="E242" s="6"/>
      <c r="F242" s="6"/>
      <c r="G242" s="113"/>
      <c r="H242" s="79">
        <v>1</v>
      </c>
      <c r="I242" s="246">
        <f t="shared" si="7"/>
        <v>112225.69000000006</v>
      </c>
      <c r="J242"/>
    </row>
    <row r="243" spans="1:11" s="58" customFormat="1" x14ac:dyDescent="0.45">
      <c r="A243">
        <f t="shared" si="6"/>
        <v>236</v>
      </c>
      <c r="B243" s="158" t="s">
        <v>401</v>
      </c>
      <c r="C243" t="s">
        <v>153</v>
      </c>
      <c r="D243"/>
      <c r="E243" s="6"/>
      <c r="F243" s="6"/>
      <c r="G243" s="113"/>
      <c r="H243" s="79">
        <v>0.7</v>
      </c>
      <c r="I243" s="246">
        <f t="shared" si="7"/>
        <v>112224.99000000006</v>
      </c>
      <c r="J243"/>
    </row>
    <row r="244" spans="1:11" s="58" customFormat="1" x14ac:dyDescent="0.45">
      <c r="A244">
        <f t="shared" si="6"/>
        <v>237</v>
      </c>
      <c r="B244" s="158" t="s">
        <v>401</v>
      </c>
      <c r="C244" t="s">
        <v>225</v>
      </c>
      <c r="D244"/>
      <c r="E244" s="6"/>
      <c r="F244" s="6"/>
      <c r="G244" s="113"/>
      <c r="H244" s="79">
        <v>35</v>
      </c>
      <c r="I244" s="246">
        <f t="shared" si="7"/>
        <v>112189.99000000006</v>
      </c>
      <c r="J244"/>
    </row>
    <row r="245" spans="1:11" s="58" customFormat="1" x14ac:dyDescent="0.45">
      <c r="A245">
        <f t="shared" si="6"/>
        <v>238</v>
      </c>
      <c r="B245" s="158" t="s">
        <v>401</v>
      </c>
      <c r="C245" t="s">
        <v>226</v>
      </c>
      <c r="D245"/>
      <c r="E245" s="6"/>
      <c r="F245" s="6"/>
      <c r="G245" s="113"/>
      <c r="H245" s="79">
        <v>5.5</v>
      </c>
      <c r="I245" s="246">
        <f t="shared" si="7"/>
        <v>112184.49000000006</v>
      </c>
      <c r="J245"/>
    </row>
    <row r="246" spans="1:11" s="58" customFormat="1" x14ac:dyDescent="0.45">
      <c r="A246">
        <f t="shared" si="6"/>
        <v>239</v>
      </c>
      <c r="B246" s="158" t="s">
        <v>401</v>
      </c>
      <c r="C246" t="s">
        <v>207</v>
      </c>
      <c r="D246"/>
      <c r="E246" s="6"/>
      <c r="F246" s="6"/>
      <c r="G246" s="248">
        <v>255</v>
      </c>
      <c r="H246" s="79"/>
      <c r="I246" s="246">
        <f t="shared" si="7"/>
        <v>111929.49000000006</v>
      </c>
      <c r="J246"/>
    </row>
    <row r="247" spans="1:11" s="58" customFormat="1" x14ac:dyDescent="0.45">
      <c r="A247">
        <f t="shared" si="6"/>
        <v>240</v>
      </c>
      <c r="B247" s="158" t="s">
        <v>401</v>
      </c>
      <c r="C247" t="s">
        <v>147</v>
      </c>
      <c r="D247"/>
      <c r="E247" s="6"/>
      <c r="F247" s="285">
        <v>403</v>
      </c>
      <c r="G247" s="113"/>
      <c r="H247" s="79"/>
      <c r="I247" s="246">
        <f t="shared" si="7"/>
        <v>112332.49000000006</v>
      </c>
      <c r="J247"/>
    </row>
    <row r="248" spans="1:11" s="58" customFormat="1" x14ac:dyDescent="0.45">
      <c r="A248">
        <f t="shared" si="6"/>
        <v>241</v>
      </c>
      <c r="B248" s="158" t="s">
        <v>401</v>
      </c>
      <c r="C248" t="s">
        <v>144</v>
      </c>
      <c r="D248"/>
      <c r="E248" s="6"/>
      <c r="F248" s="285">
        <v>400</v>
      </c>
      <c r="G248" s="113"/>
      <c r="H248" s="79"/>
      <c r="I248" s="246">
        <f t="shared" si="7"/>
        <v>112732.49000000006</v>
      </c>
      <c r="J248"/>
    </row>
    <row r="249" spans="1:11" s="58" customFormat="1" x14ac:dyDescent="0.45">
      <c r="A249">
        <f t="shared" si="6"/>
        <v>242</v>
      </c>
      <c r="B249" s="158" t="s">
        <v>401</v>
      </c>
      <c r="C249" t="s">
        <v>150</v>
      </c>
      <c r="D249"/>
      <c r="E249" s="6"/>
      <c r="F249" s="285">
        <v>341.5</v>
      </c>
      <c r="G249" s="113"/>
      <c r="H249" s="79"/>
      <c r="I249" s="246">
        <f t="shared" si="7"/>
        <v>113073.99000000006</v>
      </c>
      <c r="J249"/>
    </row>
    <row r="250" spans="1:11" s="58" customFormat="1" x14ac:dyDescent="0.45">
      <c r="A250">
        <f t="shared" si="6"/>
        <v>243</v>
      </c>
      <c r="B250" s="158" t="s">
        <v>401</v>
      </c>
      <c r="C250" t="s">
        <v>138</v>
      </c>
      <c r="D250"/>
      <c r="E250" s="6"/>
      <c r="F250" s="285">
        <v>326.61</v>
      </c>
      <c r="G250" s="113"/>
      <c r="H250" s="79"/>
      <c r="I250" s="246">
        <f t="shared" si="7"/>
        <v>113400.60000000006</v>
      </c>
      <c r="J250"/>
    </row>
    <row r="251" spans="1:11" s="58" customFormat="1" x14ac:dyDescent="0.45">
      <c r="A251">
        <f t="shared" si="6"/>
        <v>244</v>
      </c>
      <c r="B251" s="158" t="s">
        <v>401</v>
      </c>
      <c r="C251" t="s">
        <v>138</v>
      </c>
      <c r="D251"/>
      <c r="E251" s="6"/>
      <c r="F251" s="285">
        <v>323.25</v>
      </c>
      <c r="G251" s="113"/>
      <c r="H251" s="79"/>
      <c r="I251" s="246">
        <f t="shared" si="7"/>
        <v>113723.85000000006</v>
      </c>
      <c r="J251"/>
      <c r="K251" s="58" t="s">
        <v>25</v>
      </c>
    </row>
    <row r="252" spans="1:11" s="58" customFormat="1" ht="14.65" thickBot="1" x14ac:dyDescent="0.5">
      <c r="A252"/>
      <c r="B252" s="158"/>
      <c r="C252"/>
      <c r="D252"/>
      <c r="E252" s="6"/>
      <c r="F252" s="77">
        <f>SUM(F8:F251)</f>
        <v>75646.789999999964</v>
      </c>
      <c r="G252" s="115">
        <f>SUM(G8:G251)</f>
        <v>64900.950000000004</v>
      </c>
      <c r="H252" s="81">
        <f>SUM(H8:H251)</f>
        <v>91.62</v>
      </c>
      <c r="I252" s="7"/>
      <c r="J252"/>
    </row>
    <row r="253" spans="1:11" s="58" customFormat="1" ht="14.65" thickTop="1" x14ac:dyDescent="0.45">
      <c r="A253"/>
      <c r="B253" t="s">
        <v>25</v>
      </c>
      <c r="C253" s="6" t="s">
        <v>25</v>
      </c>
      <c r="D253" s="6" t="s">
        <v>25</v>
      </c>
      <c r="E253" s="6" t="s">
        <v>25</v>
      </c>
      <c r="F253" s="43"/>
      <c r="G253" s="113"/>
      <c r="H253" s="79"/>
      <c r="I253" s="7"/>
      <c r="J253"/>
    </row>
    <row r="254" spans="1:11" s="58" customFormat="1" x14ac:dyDescent="0.45">
      <c r="A254"/>
      <c r="B254"/>
      <c r="C254" s="14" t="s">
        <v>25</v>
      </c>
      <c r="D254"/>
      <c r="E254" s="6"/>
      <c r="F254" s="43" t="s">
        <v>25</v>
      </c>
      <c r="G254" s="113"/>
      <c r="H254" s="79"/>
      <c r="I254" s="7"/>
      <c r="J254"/>
    </row>
    <row r="255" spans="1:11" s="58" customFormat="1" x14ac:dyDescent="0.45">
      <c r="A255"/>
      <c r="B255" s="4"/>
      <c r="C255" s="4"/>
      <c r="D255" s="4"/>
      <c r="E255" s="16"/>
      <c r="F255" s="43"/>
      <c r="G255" s="113"/>
      <c r="H255" s="79"/>
      <c r="I255"/>
      <c r="J255"/>
    </row>
    <row r="256" spans="1:11" s="58" customFormat="1" x14ac:dyDescent="0.45">
      <c r="A256"/>
      <c r="B256" s="4"/>
      <c r="C256" s="313" t="s">
        <v>128</v>
      </c>
      <c r="D256" s="313"/>
      <c r="E256" s="313"/>
      <c r="F256" s="43"/>
      <c r="G256" s="113"/>
      <c r="H256" s="79"/>
      <c r="I256"/>
      <c r="J256"/>
    </row>
    <row r="257" spans="1:10" s="58" customFormat="1" x14ac:dyDescent="0.45">
      <c r="A257"/>
      <c r="B257" s="4"/>
      <c r="C257" s="53"/>
      <c r="D257" s="53"/>
      <c r="E257" s="53"/>
      <c r="F257" s="8"/>
      <c r="G257" s="113"/>
      <c r="H257" s="79"/>
      <c r="I257"/>
      <c r="J257"/>
    </row>
    <row r="258" spans="1:10" s="58" customFormat="1" x14ac:dyDescent="0.45">
      <c r="A258"/>
      <c r="B258" s="4"/>
      <c r="C258" s="17" t="s">
        <v>0</v>
      </c>
      <c r="D258" s="18" t="s">
        <v>12</v>
      </c>
      <c r="E258" s="18" t="s">
        <v>11</v>
      </c>
      <c r="F258" s="8"/>
      <c r="G258" s="113"/>
      <c r="H258" s="79"/>
      <c r="I258"/>
      <c r="J258"/>
    </row>
    <row r="259" spans="1:10" s="58" customFormat="1" x14ac:dyDescent="0.45">
      <c r="A259"/>
      <c r="B259" s="4"/>
      <c r="C259" s="57" t="s">
        <v>30</v>
      </c>
      <c r="D259" s="19"/>
      <c r="E259" s="13">
        <f>SUM(I7)</f>
        <v>103069.63000000006</v>
      </c>
      <c r="F259" s="8"/>
      <c r="G259" s="113"/>
      <c r="H259" s="79"/>
      <c r="I259"/>
      <c r="J259" s="46"/>
    </row>
    <row r="260" spans="1:10" s="58" customFormat="1" x14ac:dyDescent="0.45">
      <c r="A260"/>
      <c r="B260" s="4"/>
      <c r="C260" s="56" t="s">
        <v>41</v>
      </c>
      <c r="D260" s="19" t="s">
        <v>25</v>
      </c>
      <c r="E260" s="12">
        <f>SUM(F252)</f>
        <v>75646.789999999964</v>
      </c>
      <c r="F260" s="8"/>
      <c r="G260" s="113"/>
      <c r="H260" s="79"/>
      <c r="I260"/>
      <c r="J260" s="46"/>
    </row>
    <row r="261" spans="1:10" s="58" customFormat="1" ht="15.75" x14ac:dyDescent="0.5">
      <c r="A261"/>
      <c r="B261" s="4"/>
      <c r="C261" s="20" t="s">
        <v>9</v>
      </c>
      <c r="D261" s="21" t="s">
        <v>25</v>
      </c>
      <c r="E261" s="24">
        <f>SUM(E259:E260)</f>
        <v>178716.42000000004</v>
      </c>
      <c r="F261" s="8"/>
      <c r="G261" s="113" t="s">
        <v>25</v>
      </c>
      <c r="H261" s="79"/>
      <c r="I261"/>
      <c r="J261" s="47">
        <v>43344</v>
      </c>
    </row>
    <row r="262" spans="1:10" s="58" customFormat="1" x14ac:dyDescent="0.45">
      <c r="A262"/>
      <c r="B262" s="4"/>
      <c r="C262" s="4"/>
      <c r="D262" s="4"/>
      <c r="E262" s="25"/>
      <c r="F262" s="8"/>
      <c r="G262" s="113"/>
      <c r="H262" s="79"/>
      <c r="I262"/>
      <c r="J262" s="42"/>
    </row>
    <row r="263" spans="1:10" s="58" customFormat="1" x14ac:dyDescent="0.45">
      <c r="A263"/>
      <c r="B263" s="4"/>
      <c r="C263" s="17" t="s">
        <v>1</v>
      </c>
      <c r="D263" s="4"/>
      <c r="E263" s="25"/>
      <c r="F263" s="8"/>
      <c r="G263" s="113"/>
      <c r="H263" s="79"/>
      <c r="I263"/>
      <c r="J263" s="42"/>
    </row>
    <row r="264" spans="1:10" s="58" customFormat="1" ht="105.4" customHeight="1" x14ac:dyDescent="0.45">
      <c r="A264"/>
      <c r="B264" s="4"/>
      <c r="C264" s="314" t="s">
        <v>264</v>
      </c>
      <c r="D264" s="315"/>
      <c r="E264" s="111">
        <f>SUM(G8)+G50+G51+G52+G57+G58+G59+G60+G69+G72+G73+G88+G96+G107+G108+G145+G155+G219+G236</f>
        <v>33996.699999999997</v>
      </c>
      <c r="F264" s="8"/>
      <c r="G264" s="113"/>
      <c r="H264" s="79"/>
      <c r="I264"/>
      <c r="J264" s="42"/>
    </row>
    <row r="265" spans="1:10" s="58" customFormat="1" x14ac:dyDescent="0.45">
      <c r="A265"/>
      <c r="B265" s="4"/>
      <c r="C265" s="316" t="s">
        <v>261</v>
      </c>
      <c r="D265" s="316"/>
      <c r="E265" s="41">
        <f>SUM(G89:G90)</f>
        <v>17385.2</v>
      </c>
      <c r="F265" s="8"/>
      <c r="G265" s="113"/>
      <c r="H265" s="79"/>
      <c r="I265"/>
      <c r="J265" s="42"/>
    </row>
    <row r="266" spans="1:10" s="58" customFormat="1" ht="40.9" customHeight="1" x14ac:dyDescent="0.45">
      <c r="A266"/>
      <c r="B266" s="4"/>
      <c r="C266" s="317" t="s">
        <v>262</v>
      </c>
      <c r="D266" s="318"/>
      <c r="E266" s="75">
        <f>SUM(G77:G86)</f>
        <v>5465</v>
      </c>
      <c r="F266" s="8"/>
      <c r="G266" s="113"/>
      <c r="H266" s="79"/>
      <c r="I266"/>
      <c r="J266" s="42"/>
    </row>
    <row r="267" spans="1:10" s="58" customFormat="1" x14ac:dyDescent="0.45">
      <c r="A267"/>
      <c r="B267" s="4"/>
      <c r="C267" s="317" t="s">
        <v>251</v>
      </c>
      <c r="D267" s="318"/>
      <c r="E267" s="35">
        <f>SUM(G91:G92)</f>
        <v>2446.65</v>
      </c>
      <c r="F267" s="8"/>
      <c r="G267" s="113"/>
      <c r="H267" s="79"/>
      <c r="I267"/>
      <c r="J267" s="42"/>
    </row>
    <row r="268" spans="1:10" s="58" customFormat="1" x14ac:dyDescent="0.45">
      <c r="A268"/>
      <c r="B268" s="4"/>
      <c r="C268" s="316" t="s">
        <v>252</v>
      </c>
      <c r="D268" s="316"/>
      <c r="E268" s="52">
        <f>SUM(G146)</f>
        <v>11</v>
      </c>
      <c r="F268" s="8"/>
      <c r="G268" s="113"/>
      <c r="H268" s="79"/>
      <c r="I268"/>
      <c r="J268" s="42"/>
    </row>
    <row r="269" spans="1:10" s="58" customFormat="1" ht="58.5" customHeight="1" x14ac:dyDescent="0.45">
      <c r="A269"/>
      <c r="B269" s="4"/>
      <c r="C269" s="316" t="s">
        <v>265</v>
      </c>
      <c r="D269" s="316"/>
      <c r="E269" s="36">
        <f>SUM(G25)+G37+G38+G53+G56+G65+G70+G97+G98+G114+G115+G116+G157+G201+G224+G246</f>
        <v>5596.4</v>
      </c>
      <c r="F269" s="8" t="s">
        <v>25</v>
      </c>
      <c r="G269" s="113"/>
      <c r="H269" s="79"/>
      <c r="I269"/>
      <c r="J269" s="42"/>
    </row>
    <row r="270" spans="1:10" s="58" customFormat="1" ht="58.5" customHeight="1" x14ac:dyDescent="0.45">
      <c r="A270"/>
      <c r="B270" s="4"/>
      <c r="C270" s="316" t="s">
        <v>263</v>
      </c>
      <c r="D270" s="316"/>
      <c r="E270" s="37">
        <f>SUM(H252)</f>
        <v>91.62</v>
      </c>
      <c r="F270" s="8" t="s">
        <v>25</v>
      </c>
      <c r="G270" s="113" t="s">
        <v>25</v>
      </c>
      <c r="H270" s="79"/>
      <c r="I270"/>
      <c r="J270" s="42"/>
    </row>
    <row r="271" spans="1:10" s="58" customFormat="1" x14ac:dyDescent="0.45">
      <c r="A271"/>
      <c r="B271" s="4"/>
      <c r="C271" s="22" t="s">
        <v>10</v>
      </c>
      <c r="D271" s="4"/>
      <c r="E271" s="39">
        <f>SUM(E264:E270)</f>
        <v>64992.57</v>
      </c>
      <c r="F271" s="8"/>
      <c r="G271" s="113"/>
      <c r="H271" s="79"/>
      <c r="I271"/>
      <c r="J271" s="42"/>
    </row>
    <row r="272" spans="1:10" s="58" customFormat="1" ht="14.65" thickBot="1" x14ac:dyDescent="0.5">
      <c r="A272"/>
      <c r="B272" s="4"/>
      <c r="C272" s="4"/>
      <c r="D272" s="4"/>
      <c r="E272" s="23"/>
      <c r="F272" s="8"/>
      <c r="G272" s="113"/>
      <c r="H272" s="79"/>
      <c r="I272"/>
      <c r="J272" s="42"/>
    </row>
    <row r="273" spans="1:14" s="58" customFormat="1" ht="16.149999999999999" thickBot="1" x14ac:dyDescent="0.55000000000000004">
      <c r="A273"/>
      <c r="B273" s="4"/>
      <c r="C273" s="310" t="s">
        <v>3</v>
      </c>
      <c r="D273" s="311"/>
      <c r="E273" s="27">
        <f>SUM(-E271,E261)</f>
        <v>113723.85000000003</v>
      </c>
      <c r="F273" s="8"/>
      <c r="G273" s="113"/>
      <c r="H273" s="79"/>
      <c r="I273"/>
      <c r="J273" s="42" t="s">
        <v>24</v>
      </c>
    </row>
    <row r="274" spans="1:14" s="58" customFormat="1" x14ac:dyDescent="0.45">
      <c r="A274"/>
      <c r="B274" s="4"/>
      <c r="C274" s="4"/>
      <c r="D274" s="4"/>
      <c r="E274" s="30"/>
      <c r="F274" s="50"/>
      <c r="G274" s="113">
        <f>SUM(E273,-I251)</f>
        <v>0</v>
      </c>
      <c r="H274" s="79"/>
      <c r="I274"/>
      <c r="J274" s="46"/>
    </row>
    <row r="275" spans="1:14" s="58" customFormat="1" x14ac:dyDescent="0.45">
      <c r="A275"/>
      <c r="B275" s="4"/>
      <c r="C275" s="4"/>
      <c r="D275" s="4"/>
      <c r="E275" s="49"/>
      <c r="F275" s="50"/>
      <c r="G275" s="113"/>
      <c r="H275" s="79"/>
      <c r="I275"/>
      <c r="J275" s="46"/>
    </row>
    <row r="276" spans="1:14" s="58" customFormat="1" x14ac:dyDescent="0.45">
      <c r="A276"/>
      <c r="B276"/>
      <c r="C276"/>
      <c r="D276"/>
      <c r="E276" s="29"/>
      <c r="F276" s="50"/>
      <c r="G276" s="113"/>
      <c r="H276" s="79"/>
      <c r="I276"/>
      <c r="J276" s="46"/>
    </row>
    <row r="277" spans="1:14" s="58" customFormat="1" x14ac:dyDescent="0.45">
      <c r="A277"/>
      <c r="B277"/>
      <c r="C277"/>
      <c r="D277"/>
      <c r="E277" s="29"/>
      <c r="F277" s="8"/>
      <c r="G277" s="113"/>
      <c r="H277" s="79"/>
      <c r="I277"/>
      <c r="J277"/>
    </row>
    <row r="278" spans="1:14" s="8" customFormat="1" x14ac:dyDescent="0.45">
      <c r="A278"/>
      <c r="B278"/>
      <c r="C278"/>
      <c r="D278"/>
      <c r="E278" s="29"/>
      <c r="G278" s="113"/>
      <c r="H278" s="79"/>
      <c r="I278"/>
      <c r="J278"/>
      <c r="K278" s="59"/>
      <c r="L278" s="59"/>
      <c r="M278" s="59"/>
      <c r="N278" s="59"/>
    </row>
    <row r="279" spans="1:14" s="8" customFormat="1" x14ac:dyDescent="0.45">
      <c r="A279"/>
      <c r="B279"/>
      <c r="C279"/>
      <c r="D279"/>
      <c r="E279" s="29">
        <v>11</v>
      </c>
      <c r="G279" s="113"/>
      <c r="H279" s="79"/>
      <c r="I279"/>
      <c r="J279"/>
      <c r="K279" s="59"/>
      <c r="L279" s="59"/>
      <c r="M279" s="59"/>
      <c r="N279" s="59"/>
    </row>
    <row r="280" spans="1:14" s="8" customFormat="1" x14ac:dyDescent="0.45">
      <c r="A280"/>
      <c r="B280"/>
      <c r="C280"/>
      <c r="D280"/>
      <c r="E280" s="29"/>
      <c r="G280" s="113"/>
      <c r="H280" s="79"/>
      <c r="I280"/>
      <c r="J280"/>
      <c r="K280" s="59"/>
      <c r="L280" s="59"/>
      <c r="M280" s="59"/>
      <c r="N280" s="59"/>
    </row>
    <row r="281" spans="1:14" s="8" customFormat="1" x14ac:dyDescent="0.45">
      <c r="A281"/>
      <c r="B281"/>
      <c r="C281"/>
      <c r="D281"/>
      <c r="E281" s="29"/>
      <c r="G281" s="113"/>
      <c r="H281" s="79"/>
      <c r="I281"/>
      <c r="J281"/>
      <c r="K281" s="59"/>
      <c r="L281" s="59"/>
      <c r="M281" s="59"/>
      <c r="N281" s="59"/>
    </row>
    <row r="282" spans="1:14" s="8" customFormat="1" x14ac:dyDescent="0.45">
      <c r="A282"/>
      <c r="B282"/>
      <c r="C282"/>
      <c r="D282"/>
      <c r="E282" s="34"/>
      <c r="G282" s="113"/>
      <c r="H282" s="79"/>
      <c r="I282"/>
      <c r="J282"/>
      <c r="K282" s="59"/>
      <c r="L282" s="59"/>
      <c r="M282" s="59"/>
      <c r="N282" s="59"/>
    </row>
  </sheetData>
  <sortState xmlns:xlrd2="http://schemas.microsoft.com/office/spreadsheetml/2017/richdata2" ref="B243:F251">
    <sortCondition ref="B243:B251"/>
  </sortState>
  <mergeCells count="15">
    <mergeCell ref="C269:D269"/>
    <mergeCell ref="C270:D270"/>
    <mergeCell ref="C273:D273"/>
    <mergeCell ref="C256:E256"/>
    <mergeCell ref="C264:D264"/>
    <mergeCell ref="C265:D265"/>
    <mergeCell ref="C266:D266"/>
    <mergeCell ref="C267:D267"/>
    <mergeCell ref="C268:D268"/>
    <mergeCell ref="H5:H6"/>
    <mergeCell ref="B5:B6"/>
    <mergeCell ref="C5:C6"/>
    <mergeCell ref="D5:E6"/>
    <mergeCell ref="F5:F6"/>
    <mergeCell ref="G5:G6"/>
  </mergeCells>
  <phoneticPr fontId="34" type="noConversion"/>
  <pageMargins left="0.7" right="0.7" top="0.75" bottom="0.75" header="0.3" footer="0.3"/>
  <pageSetup paperSize="9" scale="70" orientation="portrait" r:id="rId1"/>
  <legacyDrawing r:id="rId2"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8FEB5364-C065-4B38-9CF7-60611CFC6EE7}">
  <sheetPr>
    <tabColor theme="9" tint="-0.249977111117893"/>
  </sheetPr>
  <dimension ref="A1:I288"/>
  <sheetViews>
    <sheetView topLeftCell="A4" zoomScale="80" zoomScaleNormal="80" workbookViewId="0">
      <pane xSplit="1" ySplit="3" topLeftCell="B268" activePane="bottomRight" state="frozen"/>
      <selection activeCell="D98" sqref="D98"/>
      <selection pane="topRight" activeCell="D98" sqref="D98"/>
      <selection pane="bottomLeft" activeCell="D98" sqref="D98"/>
      <selection pane="bottomRight" activeCell="G258" sqref="G258"/>
    </sheetView>
  </sheetViews>
  <sheetFormatPr baseColWidth="10" defaultRowHeight="14.25" x14ac:dyDescent="0.45"/>
  <cols>
    <col min="2" max="2" width="11.86328125" style="73" bestFit="1" customWidth="1"/>
    <col min="3" max="3" width="37.265625" style="73" customWidth="1"/>
    <col min="4" max="4" width="8.86328125" customWidth="1"/>
    <col min="5" max="5" width="13.3984375" style="6" bestFit="1" customWidth="1"/>
    <col min="6" max="6" width="10.59765625" style="194" bestFit="1" customWidth="1"/>
    <col min="7" max="7" width="11.3984375" style="83" bestFit="1" customWidth="1"/>
    <col min="8" max="8" width="9.73046875" style="79" customWidth="1"/>
    <col min="9" max="9" width="12" bestFit="1" customWidth="1"/>
    <col min="12" max="12" width="10.9296875" bestFit="1" customWidth="1"/>
  </cols>
  <sheetData>
    <row r="1" spans="1:9" ht="15.75" x14ac:dyDescent="0.5">
      <c r="B1" s="174">
        <v>2026</v>
      </c>
    </row>
    <row r="2" spans="1:9" x14ac:dyDescent="0.45">
      <c r="B2" s="87" t="s">
        <v>31</v>
      </c>
      <c r="C2" s="87"/>
      <c r="D2" s="3"/>
      <c r="E2" s="15"/>
      <c r="F2" s="196"/>
      <c r="G2" s="84"/>
      <c r="H2" s="82"/>
    </row>
    <row r="3" spans="1:9" x14ac:dyDescent="0.45">
      <c r="B3" s="87" t="s">
        <v>26</v>
      </c>
      <c r="C3" s="88">
        <v>20537982765</v>
      </c>
      <c r="D3" s="3"/>
      <c r="E3" s="15"/>
      <c r="F3" s="196"/>
      <c r="G3" s="84"/>
      <c r="H3" s="82"/>
      <c r="I3" s="3"/>
    </row>
    <row r="4" spans="1:9" x14ac:dyDescent="0.45">
      <c r="B4" s="87" t="s">
        <v>6</v>
      </c>
      <c r="C4" s="88" t="s">
        <v>40</v>
      </c>
      <c r="D4" s="3"/>
      <c r="E4" s="15"/>
      <c r="F4" s="196"/>
      <c r="G4" s="84"/>
      <c r="H4" s="82"/>
      <c r="I4" s="3"/>
    </row>
    <row r="5" spans="1:9" ht="15" customHeight="1" x14ac:dyDescent="0.45">
      <c r="A5" s="1"/>
      <c r="B5" s="320" t="s">
        <v>2</v>
      </c>
      <c r="C5" s="320" t="s">
        <v>32</v>
      </c>
      <c r="D5" s="312" t="s">
        <v>36</v>
      </c>
      <c r="E5" s="312"/>
      <c r="F5" s="323" t="s">
        <v>7</v>
      </c>
      <c r="G5" s="324" t="s">
        <v>8</v>
      </c>
      <c r="H5" s="322" t="s">
        <v>5</v>
      </c>
      <c r="I5" s="33" t="s">
        <v>3</v>
      </c>
    </row>
    <row r="6" spans="1:9" x14ac:dyDescent="0.45">
      <c r="A6" s="2"/>
      <c r="B6" s="320"/>
      <c r="C6" s="320"/>
      <c r="D6" s="312"/>
      <c r="E6" s="312"/>
      <c r="F6" s="323"/>
      <c r="G6" s="324"/>
      <c r="H6" s="322"/>
      <c r="I6" s="33" t="s">
        <v>4</v>
      </c>
    </row>
    <row r="7" spans="1:9" s="58" customFormat="1" x14ac:dyDescent="0.45">
      <c r="A7"/>
      <c r="B7" s="73"/>
      <c r="C7" s="87" t="s">
        <v>30</v>
      </c>
      <c r="D7" t="s">
        <v>25</v>
      </c>
      <c r="E7" s="6"/>
      <c r="F7" s="194"/>
      <c r="G7" s="83"/>
      <c r="H7" s="79"/>
      <c r="I7" s="9">
        <f>SUM('ABR26'!E273)</f>
        <v>113723.85000000003</v>
      </c>
    </row>
    <row r="8" spans="1:9" s="58" customFormat="1" x14ac:dyDescent="0.45">
      <c r="A8">
        <f t="shared" ref="A8:A71" si="0">ROW()-7</f>
        <v>1</v>
      </c>
      <c r="B8" s="159" t="s">
        <v>406</v>
      </c>
      <c r="C8" s="73" t="s">
        <v>143</v>
      </c>
      <c r="D8" t="s">
        <v>419</v>
      </c>
      <c r="E8" s="6"/>
      <c r="F8" s="245">
        <v>65</v>
      </c>
      <c r="G8" s="83"/>
      <c r="H8" s="79"/>
      <c r="I8" s="246">
        <f t="shared" ref="I8:I72" si="1">I7+F8-G8-H8</f>
        <v>113788.85000000003</v>
      </c>
    </row>
    <row r="9" spans="1:9" s="58" customFormat="1" x14ac:dyDescent="0.45">
      <c r="A9">
        <f t="shared" si="0"/>
        <v>2</v>
      </c>
      <c r="B9" s="159" t="s">
        <v>406</v>
      </c>
      <c r="C9" s="73" t="s">
        <v>144</v>
      </c>
      <c r="D9"/>
      <c r="E9" s="6"/>
      <c r="F9" s="245">
        <v>405.93</v>
      </c>
      <c r="G9" s="83"/>
      <c r="H9" s="79"/>
      <c r="I9" s="246">
        <f t="shared" si="1"/>
        <v>114194.78000000003</v>
      </c>
    </row>
    <row r="10" spans="1:9" s="58" customFormat="1" x14ac:dyDescent="0.45">
      <c r="A10">
        <f t="shared" si="0"/>
        <v>3</v>
      </c>
      <c r="B10" s="159" t="s">
        <v>406</v>
      </c>
      <c r="C10" s="73" t="s">
        <v>138</v>
      </c>
      <c r="D10"/>
      <c r="E10" s="6"/>
      <c r="F10" s="245">
        <v>416.86</v>
      </c>
      <c r="G10" s="83"/>
      <c r="H10" s="79"/>
      <c r="I10" s="246">
        <f t="shared" si="1"/>
        <v>114611.64000000003</v>
      </c>
    </row>
    <row r="11" spans="1:9" s="58" customFormat="1" x14ac:dyDescent="0.45">
      <c r="A11">
        <f t="shared" si="0"/>
        <v>4</v>
      </c>
      <c r="B11" s="159" t="s">
        <v>406</v>
      </c>
      <c r="C11" s="73" t="s">
        <v>138</v>
      </c>
      <c r="D11"/>
      <c r="E11" s="6"/>
      <c r="F11" s="245">
        <v>446.52</v>
      </c>
      <c r="G11" s="83"/>
      <c r="H11" s="79"/>
      <c r="I11" s="246">
        <f t="shared" si="1"/>
        <v>115058.16000000003</v>
      </c>
    </row>
    <row r="12" spans="1:9" s="58" customFormat="1" x14ac:dyDescent="0.45">
      <c r="A12">
        <f t="shared" si="0"/>
        <v>5</v>
      </c>
      <c r="B12" s="159" t="s">
        <v>406</v>
      </c>
      <c r="C12" s="73" t="s">
        <v>138</v>
      </c>
      <c r="D12" t="s">
        <v>408</v>
      </c>
      <c r="E12" s="6"/>
      <c r="F12" s="245">
        <v>800</v>
      </c>
      <c r="G12" s="83"/>
      <c r="H12" s="79"/>
      <c r="I12" s="246">
        <f t="shared" si="1"/>
        <v>115858.16000000003</v>
      </c>
    </row>
    <row r="13" spans="1:9" s="58" customFormat="1" x14ac:dyDescent="0.45">
      <c r="A13">
        <f t="shared" si="0"/>
        <v>6</v>
      </c>
      <c r="B13" s="159" t="s">
        <v>405</v>
      </c>
      <c r="C13" s="73" t="s">
        <v>407</v>
      </c>
      <c r="D13" t="s">
        <v>408</v>
      </c>
      <c r="E13" s="6"/>
      <c r="F13" s="121">
        <v>-800</v>
      </c>
      <c r="G13" s="83"/>
      <c r="H13" s="79"/>
      <c r="I13" s="246">
        <f t="shared" si="1"/>
        <v>115058.16000000003</v>
      </c>
    </row>
    <row r="14" spans="1:9" s="58" customFormat="1" x14ac:dyDescent="0.45">
      <c r="A14">
        <f t="shared" si="0"/>
        <v>7</v>
      </c>
      <c r="B14" s="159" t="s">
        <v>405</v>
      </c>
      <c r="C14" s="73" t="s">
        <v>284</v>
      </c>
      <c r="D14"/>
      <c r="E14" s="6"/>
      <c r="F14" s="121">
        <v>0.1</v>
      </c>
      <c r="G14" s="83"/>
      <c r="H14" s="79"/>
      <c r="I14" s="246">
        <f t="shared" si="1"/>
        <v>115058.26000000004</v>
      </c>
    </row>
    <row r="15" spans="1:9" s="58" customFormat="1" x14ac:dyDescent="0.45">
      <c r="A15">
        <f t="shared" si="0"/>
        <v>8</v>
      </c>
      <c r="B15" s="159" t="s">
        <v>405</v>
      </c>
      <c r="C15" s="73" t="s">
        <v>138</v>
      </c>
      <c r="D15" t="s">
        <v>425</v>
      </c>
      <c r="E15" s="6"/>
      <c r="F15" s="121">
        <v>130</v>
      </c>
      <c r="G15" s="83"/>
      <c r="H15" s="79"/>
      <c r="I15" s="246">
        <f t="shared" si="1"/>
        <v>115188.26000000004</v>
      </c>
    </row>
    <row r="16" spans="1:9" s="58" customFormat="1" x14ac:dyDescent="0.45">
      <c r="A16">
        <f t="shared" si="0"/>
        <v>9</v>
      </c>
      <c r="B16" s="159" t="s">
        <v>405</v>
      </c>
      <c r="C16" s="73" t="s">
        <v>143</v>
      </c>
      <c r="D16"/>
      <c r="E16" s="6"/>
      <c r="F16" s="121">
        <v>344.48</v>
      </c>
      <c r="G16" s="83"/>
      <c r="H16" s="79"/>
      <c r="I16" s="246">
        <f t="shared" si="1"/>
        <v>115532.74000000003</v>
      </c>
    </row>
    <row r="17" spans="1:9" s="58" customFormat="1" x14ac:dyDescent="0.45">
      <c r="A17">
        <f t="shared" si="0"/>
        <v>10</v>
      </c>
      <c r="B17" s="159" t="s">
        <v>405</v>
      </c>
      <c r="C17" s="73" t="s">
        <v>136</v>
      </c>
      <c r="D17"/>
      <c r="E17" s="6"/>
      <c r="F17" s="121">
        <v>369.06</v>
      </c>
      <c r="G17" s="83"/>
      <c r="H17" s="79"/>
      <c r="I17" s="246">
        <f t="shared" si="1"/>
        <v>115901.80000000003</v>
      </c>
    </row>
    <row r="18" spans="1:9" s="58" customFormat="1" x14ac:dyDescent="0.45">
      <c r="A18">
        <f t="shared" si="0"/>
        <v>11</v>
      </c>
      <c r="B18" s="159" t="s">
        <v>405</v>
      </c>
      <c r="C18" s="73" t="s">
        <v>136</v>
      </c>
      <c r="D18"/>
      <c r="E18" s="6"/>
      <c r="F18" s="121">
        <v>376.71</v>
      </c>
      <c r="G18" s="83"/>
      <c r="H18" s="79"/>
      <c r="I18" s="246">
        <f t="shared" si="1"/>
        <v>116278.51000000004</v>
      </c>
    </row>
    <row r="19" spans="1:9" s="58" customFormat="1" x14ac:dyDescent="0.45">
      <c r="A19">
        <f t="shared" si="0"/>
        <v>12</v>
      </c>
      <c r="B19" s="159" t="s">
        <v>405</v>
      </c>
      <c r="C19" s="73" t="s">
        <v>136</v>
      </c>
      <c r="D19"/>
      <c r="E19" s="6"/>
      <c r="F19" s="121">
        <v>377.58</v>
      </c>
      <c r="G19" s="83"/>
      <c r="H19" s="79"/>
      <c r="I19" s="246">
        <f t="shared" si="1"/>
        <v>116656.09000000004</v>
      </c>
    </row>
    <row r="20" spans="1:9" s="58" customFormat="1" x14ac:dyDescent="0.45">
      <c r="A20">
        <f t="shared" si="0"/>
        <v>13</v>
      </c>
      <c r="B20" s="159" t="s">
        <v>405</v>
      </c>
      <c r="C20" s="73" t="s">
        <v>138</v>
      </c>
      <c r="D20"/>
      <c r="E20" s="6"/>
      <c r="F20" s="121">
        <v>392.51</v>
      </c>
      <c r="G20" s="83"/>
      <c r="H20" s="79"/>
      <c r="I20" s="246">
        <f t="shared" si="1"/>
        <v>117048.60000000003</v>
      </c>
    </row>
    <row r="21" spans="1:9" s="58" customFormat="1" x14ac:dyDescent="0.45">
      <c r="A21">
        <f t="shared" si="0"/>
        <v>14</v>
      </c>
      <c r="B21" s="159" t="s">
        <v>405</v>
      </c>
      <c r="C21" s="73" t="s">
        <v>136</v>
      </c>
      <c r="D21"/>
      <c r="E21" s="6"/>
      <c r="F21" s="121">
        <v>437.56</v>
      </c>
      <c r="G21" s="83"/>
      <c r="H21" s="79"/>
      <c r="I21" s="246">
        <f t="shared" si="1"/>
        <v>117486.16000000003</v>
      </c>
    </row>
    <row r="22" spans="1:9" s="58" customFormat="1" x14ac:dyDescent="0.45">
      <c r="A22">
        <f t="shared" si="0"/>
        <v>15</v>
      </c>
      <c r="B22" s="159" t="s">
        <v>405</v>
      </c>
      <c r="C22" s="73" t="s">
        <v>138</v>
      </c>
      <c r="D22"/>
      <c r="E22" s="6"/>
      <c r="F22" s="121">
        <v>463.19</v>
      </c>
      <c r="G22" s="83"/>
      <c r="H22" s="79"/>
      <c r="I22" s="246">
        <f t="shared" si="1"/>
        <v>117949.35000000003</v>
      </c>
    </row>
    <row r="23" spans="1:9" s="58" customFormat="1" x14ac:dyDescent="0.45">
      <c r="A23">
        <f t="shared" si="0"/>
        <v>16</v>
      </c>
      <c r="B23" s="159" t="s">
        <v>405</v>
      </c>
      <c r="C23" s="73" t="s">
        <v>207</v>
      </c>
      <c r="D23"/>
      <c r="E23" s="6"/>
      <c r="F23" s="198"/>
      <c r="G23" s="291">
        <v>255</v>
      </c>
      <c r="H23" s="79"/>
      <c r="I23" s="246">
        <f t="shared" si="1"/>
        <v>117694.35000000003</v>
      </c>
    </row>
    <row r="24" spans="1:9" s="58" customFormat="1" x14ac:dyDescent="0.45">
      <c r="A24">
        <f t="shared" si="0"/>
        <v>17</v>
      </c>
      <c r="B24" s="159" t="s">
        <v>405</v>
      </c>
      <c r="C24" s="73" t="s">
        <v>207</v>
      </c>
      <c r="D24"/>
      <c r="E24" s="6"/>
      <c r="F24" s="198"/>
      <c r="G24" s="291">
        <v>380</v>
      </c>
      <c r="H24" s="79"/>
      <c r="I24" s="246">
        <f t="shared" si="1"/>
        <v>117314.35000000003</v>
      </c>
    </row>
    <row r="25" spans="1:9" s="58" customFormat="1" x14ac:dyDescent="0.45">
      <c r="A25">
        <f t="shared" si="0"/>
        <v>18</v>
      </c>
      <c r="B25" s="159" t="s">
        <v>405</v>
      </c>
      <c r="C25" s="73" t="s">
        <v>166</v>
      </c>
      <c r="D25"/>
      <c r="E25" s="6"/>
      <c r="F25" s="6"/>
      <c r="G25" s="292">
        <v>50</v>
      </c>
      <c r="H25" s="79"/>
      <c r="I25" s="246">
        <f t="shared" si="1"/>
        <v>117264.35000000003</v>
      </c>
    </row>
    <row r="26" spans="1:9" s="58" customFormat="1" x14ac:dyDescent="0.45">
      <c r="A26">
        <f t="shared" si="0"/>
        <v>19</v>
      </c>
      <c r="B26" s="159" t="s">
        <v>405</v>
      </c>
      <c r="C26" s="73" t="s">
        <v>409</v>
      </c>
      <c r="D26"/>
      <c r="E26" s="6"/>
      <c r="F26" s="6"/>
      <c r="G26" s="292">
        <v>103.9</v>
      </c>
      <c r="H26" s="79"/>
      <c r="I26" s="246">
        <f t="shared" si="1"/>
        <v>117160.45000000004</v>
      </c>
    </row>
    <row r="27" spans="1:9" s="58" customFormat="1" x14ac:dyDescent="0.45">
      <c r="A27">
        <f t="shared" si="0"/>
        <v>20</v>
      </c>
      <c r="B27" s="159" t="s">
        <v>411</v>
      </c>
      <c r="C27" s="73" t="s">
        <v>138</v>
      </c>
      <c r="D27"/>
      <c r="E27" s="6"/>
      <c r="F27" s="121">
        <v>350</v>
      </c>
      <c r="G27" s="83"/>
      <c r="H27" s="79"/>
      <c r="I27" s="246">
        <f t="shared" si="1"/>
        <v>117510.45000000004</v>
      </c>
    </row>
    <row r="28" spans="1:9" s="58" customFormat="1" x14ac:dyDescent="0.45">
      <c r="A28">
        <f t="shared" si="0"/>
        <v>21</v>
      </c>
      <c r="B28" s="159" t="s">
        <v>411</v>
      </c>
      <c r="C28" s="73" t="s">
        <v>138</v>
      </c>
      <c r="D28"/>
      <c r="E28" s="6"/>
      <c r="F28" s="121">
        <v>353.32</v>
      </c>
      <c r="G28" s="83"/>
      <c r="H28" s="79"/>
      <c r="I28" s="246">
        <f t="shared" si="1"/>
        <v>117863.77000000005</v>
      </c>
    </row>
    <row r="29" spans="1:9" s="58" customFormat="1" x14ac:dyDescent="0.45">
      <c r="A29">
        <f t="shared" si="0"/>
        <v>22</v>
      </c>
      <c r="B29" s="73" t="s">
        <v>410</v>
      </c>
      <c r="C29" s="73" t="s">
        <v>142</v>
      </c>
      <c r="G29" s="291">
        <v>633</v>
      </c>
      <c r="H29" s="79"/>
      <c r="I29" s="246">
        <f t="shared" si="1"/>
        <v>117230.77000000005</v>
      </c>
    </row>
    <row r="30" spans="1:9" s="58" customFormat="1" x14ac:dyDescent="0.45">
      <c r="A30">
        <f t="shared" si="0"/>
        <v>23</v>
      </c>
      <c r="B30" s="73" t="s">
        <v>410</v>
      </c>
      <c r="C30" s="73" t="s">
        <v>297</v>
      </c>
      <c r="G30" s="292">
        <v>218.7</v>
      </c>
      <c r="H30" s="79"/>
      <c r="I30" s="246">
        <f t="shared" si="1"/>
        <v>117012.07000000005</v>
      </c>
    </row>
    <row r="31" spans="1:9" s="58" customFormat="1" x14ac:dyDescent="0.45">
      <c r="A31">
        <f t="shared" si="0"/>
        <v>24</v>
      </c>
      <c r="B31" s="73" t="s">
        <v>410</v>
      </c>
      <c r="C31" s="73" t="s">
        <v>416</v>
      </c>
      <c r="G31" s="291">
        <v>182.9</v>
      </c>
      <c r="H31" s="79"/>
      <c r="I31" s="246">
        <f t="shared" si="1"/>
        <v>116829.17000000006</v>
      </c>
    </row>
    <row r="32" spans="1:9" s="58" customFormat="1" x14ac:dyDescent="0.45">
      <c r="A32">
        <f t="shared" si="0"/>
        <v>25</v>
      </c>
      <c r="B32" s="73" t="s">
        <v>410</v>
      </c>
      <c r="C32" s="73" t="s">
        <v>150</v>
      </c>
      <c r="F32" s="121">
        <v>491.29</v>
      </c>
      <c r="G32" s="83"/>
      <c r="H32" s="79"/>
      <c r="I32" s="246">
        <f t="shared" si="1"/>
        <v>117320.46000000005</v>
      </c>
    </row>
    <row r="33" spans="1:9" s="58" customFormat="1" x14ac:dyDescent="0.45">
      <c r="A33">
        <f t="shared" si="0"/>
        <v>26</v>
      </c>
      <c r="B33" s="73" t="s">
        <v>410</v>
      </c>
      <c r="C33" s="73" t="s">
        <v>138</v>
      </c>
      <c r="F33" s="121">
        <v>454.25</v>
      </c>
      <c r="G33" s="83"/>
      <c r="H33" s="79"/>
      <c r="I33" s="246">
        <f t="shared" si="1"/>
        <v>117774.71000000005</v>
      </c>
    </row>
    <row r="34" spans="1:9" s="58" customFormat="1" x14ac:dyDescent="0.45">
      <c r="A34">
        <f t="shared" si="0"/>
        <v>27</v>
      </c>
      <c r="B34" s="73" t="s">
        <v>410</v>
      </c>
      <c r="C34" s="73" t="s">
        <v>144</v>
      </c>
      <c r="F34" s="121">
        <v>444</v>
      </c>
      <c r="G34" s="83"/>
      <c r="H34" s="79"/>
      <c r="I34" s="246">
        <f t="shared" si="1"/>
        <v>118218.71000000005</v>
      </c>
    </row>
    <row r="35" spans="1:9" s="58" customFormat="1" x14ac:dyDescent="0.45">
      <c r="A35">
        <f t="shared" si="0"/>
        <v>28</v>
      </c>
      <c r="B35" s="73" t="s">
        <v>410</v>
      </c>
      <c r="C35" s="73" t="s">
        <v>413</v>
      </c>
      <c r="G35" s="292">
        <v>196.87</v>
      </c>
      <c r="H35" s="79"/>
      <c r="I35" s="246">
        <f t="shared" si="1"/>
        <v>118021.84000000005</v>
      </c>
    </row>
    <row r="36" spans="1:9" s="58" customFormat="1" x14ac:dyDescent="0.45">
      <c r="A36">
        <f t="shared" si="0"/>
        <v>29</v>
      </c>
      <c r="B36" s="73" t="s">
        <v>410</v>
      </c>
      <c r="C36" s="73" t="s">
        <v>414</v>
      </c>
      <c r="G36" s="292">
        <v>191.14</v>
      </c>
      <c r="H36" s="79"/>
      <c r="I36" s="246">
        <f t="shared" si="1"/>
        <v>117830.70000000006</v>
      </c>
    </row>
    <row r="37" spans="1:9" s="58" customFormat="1" x14ac:dyDescent="0.45">
      <c r="A37">
        <f t="shared" si="0"/>
        <v>30</v>
      </c>
      <c r="B37" s="73" t="s">
        <v>410</v>
      </c>
      <c r="C37" s="73" t="s">
        <v>415</v>
      </c>
      <c r="G37" s="292">
        <v>177</v>
      </c>
      <c r="H37" s="79"/>
      <c r="I37" s="246">
        <f t="shared" si="1"/>
        <v>117653.70000000006</v>
      </c>
    </row>
    <row r="38" spans="1:9" s="58" customFormat="1" x14ac:dyDescent="0.45">
      <c r="A38">
        <f t="shared" si="0"/>
        <v>31</v>
      </c>
      <c r="B38" s="73" t="s">
        <v>410</v>
      </c>
      <c r="C38" s="73" t="s">
        <v>144</v>
      </c>
      <c r="F38" s="121">
        <v>400.4</v>
      </c>
      <c r="G38" s="83"/>
      <c r="H38" s="79"/>
      <c r="I38" s="246">
        <f t="shared" si="1"/>
        <v>118054.10000000005</v>
      </c>
    </row>
    <row r="39" spans="1:9" s="58" customFormat="1" x14ac:dyDescent="0.45">
      <c r="A39">
        <f t="shared" si="0"/>
        <v>32</v>
      </c>
      <c r="B39" s="73" t="s">
        <v>410</v>
      </c>
      <c r="C39" s="73" t="s">
        <v>138</v>
      </c>
      <c r="F39" s="121">
        <v>395.14</v>
      </c>
      <c r="G39" s="83"/>
      <c r="H39" s="79"/>
      <c r="I39" s="246">
        <f t="shared" si="1"/>
        <v>118449.24000000005</v>
      </c>
    </row>
    <row r="40" spans="1:9" s="58" customFormat="1" x14ac:dyDescent="0.45">
      <c r="A40">
        <f t="shared" si="0"/>
        <v>33</v>
      </c>
      <c r="B40" s="73" t="s">
        <v>410</v>
      </c>
      <c r="C40" s="73" t="s">
        <v>136</v>
      </c>
      <c r="F40" s="121">
        <v>385.73</v>
      </c>
      <c r="G40" s="83"/>
      <c r="H40" s="79"/>
      <c r="I40" s="246">
        <f t="shared" si="1"/>
        <v>118834.97000000004</v>
      </c>
    </row>
    <row r="41" spans="1:9" s="58" customFormat="1" x14ac:dyDescent="0.45">
      <c r="A41">
        <f t="shared" si="0"/>
        <v>34</v>
      </c>
      <c r="B41" s="73" t="s">
        <v>410</v>
      </c>
      <c r="C41" s="73" t="s">
        <v>138</v>
      </c>
      <c r="F41" s="121">
        <v>373.2</v>
      </c>
      <c r="G41" s="83"/>
      <c r="H41" s="79"/>
      <c r="I41" s="246">
        <f t="shared" si="1"/>
        <v>119208.17000000004</v>
      </c>
    </row>
    <row r="42" spans="1:9" s="58" customFormat="1" x14ac:dyDescent="0.45">
      <c r="A42">
        <f t="shared" si="0"/>
        <v>35</v>
      </c>
      <c r="B42" s="73" t="s">
        <v>410</v>
      </c>
      <c r="C42" s="73" t="s">
        <v>412</v>
      </c>
      <c r="F42" s="121">
        <v>370.1</v>
      </c>
      <c r="G42" s="83"/>
      <c r="H42" s="79"/>
      <c r="I42" s="246">
        <f t="shared" si="1"/>
        <v>119578.27000000005</v>
      </c>
    </row>
    <row r="43" spans="1:9" s="58" customFormat="1" x14ac:dyDescent="0.45">
      <c r="A43">
        <f t="shared" si="0"/>
        <v>36</v>
      </c>
      <c r="B43" s="73" t="s">
        <v>410</v>
      </c>
      <c r="C43" s="73" t="s">
        <v>418</v>
      </c>
      <c r="F43" s="121">
        <v>351.19</v>
      </c>
      <c r="G43" s="83"/>
      <c r="H43" s="79"/>
      <c r="I43" s="246">
        <f t="shared" si="1"/>
        <v>119929.46000000005</v>
      </c>
    </row>
    <row r="44" spans="1:9" s="58" customFormat="1" x14ac:dyDescent="0.45">
      <c r="A44">
        <f t="shared" si="0"/>
        <v>37</v>
      </c>
      <c r="B44" s="73" t="s">
        <v>410</v>
      </c>
      <c r="C44" s="73" t="s">
        <v>138</v>
      </c>
      <c r="F44" s="121">
        <v>328.36</v>
      </c>
      <c r="G44" s="83"/>
      <c r="H44" s="79"/>
      <c r="I44" s="246">
        <f t="shared" si="1"/>
        <v>120257.82000000005</v>
      </c>
    </row>
    <row r="45" spans="1:9" s="58" customFormat="1" x14ac:dyDescent="0.45">
      <c r="A45">
        <f t="shared" si="0"/>
        <v>38</v>
      </c>
      <c r="B45" s="73" t="s">
        <v>417</v>
      </c>
      <c r="C45" s="73" t="s">
        <v>136</v>
      </c>
      <c r="F45" s="121">
        <v>100</v>
      </c>
      <c r="G45" s="83"/>
      <c r="H45" s="79"/>
      <c r="I45" s="246">
        <f t="shared" si="1"/>
        <v>120357.82000000005</v>
      </c>
    </row>
    <row r="46" spans="1:9" s="58" customFormat="1" x14ac:dyDescent="0.45">
      <c r="A46">
        <f t="shared" si="0"/>
        <v>39</v>
      </c>
      <c r="B46" s="73" t="s">
        <v>417</v>
      </c>
      <c r="C46" s="73" t="s">
        <v>136</v>
      </c>
      <c r="F46" s="121">
        <v>365</v>
      </c>
      <c r="G46" s="83"/>
      <c r="H46" s="79"/>
      <c r="I46" s="246">
        <f t="shared" si="1"/>
        <v>120722.82000000005</v>
      </c>
    </row>
    <row r="47" spans="1:9" s="58" customFormat="1" x14ac:dyDescent="0.45">
      <c r="A47">
        <f t="shared" si="0"/>
        <v>40</v>
      </c>
      <c r="B47" s="73" t="s">
        <v>417</v>
      </c>
      <c r="C47" s="73" t="s">
        <v>136</v>
      </c>
      <c r="F47" s="121">
        <v>439.11</v>
      </c>
      <c r="G47" s="83"/>
      <c r="H47" s="79"/>
      <c r="I47" s="246">
        <f t="shared" si="1"/>
        <v>121161.93000000005</v>
      </c>
    </row>
    <row r="48" spans="1:9" s="58" customFormat="1" x14ac:dyDescent="0.45">
      <c r="A48">
        <f t="shared" si="0"/>
        <v>41</v>
      </c>
      <c r="B48" s="73" t="s">
        <v>417</v>
      </c>
      <c r="C48" s="73" t="s">
        <v>136</v>
      </c>
      <c r="D48" t="s">
        <v>424</v>
      </c>
      <c r="F48" s="121">
        <v>65</v>
      </c>
      <c r="G48" s="83"/>
      <c r="H48" s="79"/>
      <c r="I48" s="246">
        <f t="shared" si="1"/>
        <v>121226.93000000005</v>
      </c>
    </row>
    <row r="49" spans="1:9" s="58" customFormat="1" x14ac:dyDescent="0.45">
      <c r="A49">
        <f t="shared" si="0"/>
        <v>42</v>
      </c>
      <c r="B49" s="73" t="s">
        <v>417</v>
      </c>
      <c r="C49" s="73" t="s">
        <v>423</v>
      </c>
      <c r="G49" s="291">
        <v>400</v>
      </c>
      <c r="H49" s="79"/>
      <c r="I49" s="246">
        <f t="shared" si="1"/>
        <v>120826.93000000005</v>
      </c>
    </row>
    <row r="50" spans="1:9" s="58" customFormat="1" x14ac:dyDescent="0.45">
      <c r="A50">
        <f t="shared" si="0"/>
        <v>43</v>
      </c>
      <c r="B50" s="73" t="s">
        <v>417</v>
      </c>
      <c r="C50" s="73" t="s">
        <v>142</v>
      </c>
      <c r="G50" s="293">
        <v>13</v>
      </c>
      <c r="H50" s="79"/>
      <c r="I50" s="246">
        <f t="shared" si="1"/>
        <v>120813.93000000005</v>
      </c>
    </row>
    <row r="51" spans="1:9" s="58" customFormat="1" x14ac:dyDescent="0.45">
      <c r="A51">
        <f t="shared" si="0"/>
        <v>44</v>
      </c>
      <c r="B51" s="73" t="s">
        <v>417</v>
      </c>
      <c r="C51" s="73" t="s">
        <v>144</v>
      </c>
      <c r="F51" s="121">
        <v>600</v>
      </c>
      <c r="G51" s="83"/>
      <c r="H51" s="79"/>
      <c r="I51" s="246">
        <f t="shared" si="1"/>
        <v>121413.93000000005</v>
      </c>
    </row>
    <row r="52" spans="1:9" s="58" customFormat="1" x14ac:dyDescent="0.45">
      <c r="A52">
        <f t="shared" si="0"/>
        <v>45</v>
      </c>
      <c r="B52" s="73" t="s">
        <v>417</v>
      </c>
      <c r="C52" s="73" t="s">
        <v>150</v>
      </c>
      <c r="F52" s="121">
        <v>384.17</v>
      </c>
      <c r="G52" s="83"/>
      <c r="H52" s="79"/>
      <c r="I52" s="246">
        <f t="shared" si="1"/>
        <v>121798.10000000005</v>
      </c>
    </row>
    <row r="53" spans="1:9" s="58" customFormat="1" x14ac:dyDescent="0.45">
      <c r="A53">
        <f t="shared" si="0"/>
        <v>46</v>
      </c>
      <c r="B53" s="73" t="s">
        <v>422</v>
      </c>
      <c r="C53" s="73" t="s">
        <v>207</v>
      </c>
      <c r="G53" s="291">
        <v>100</v>
      </c>
      <c r="H53" s="79"/>
      <c r="I53" s="246">
        <f t="shared" si="1"/>
        <v>121698.10000000005</v>
      </c>
    </row>
    <row r="54" spans="1:9" s="58" customFormat="1" x14ac:dyDescent="0.45">
      <c r="A54">
        <f t="shared" si="0"/>
        <v>47</v>
      </c>
      <c r="B54" s="73" t="s">
        <v>422</v>
      </c>
      <c r="C54" s="73" t="s">
        <v>136</v>
      </c>
      <c r="F54" s="121">
        <v>500</v>
      </c>
      <c r="G54" s="83"/>
      <c r="H54" s="79"/>
      <c r="I54" s="246">
        <f t="shared" si="1"/>
        <v>122198.10000000005</v>
      </c>
    </row>
    <row r="55" spans="1:9" s="58" customFormat="1" x14ac:dyDescent="0.45">
      <c r="A55">
        <f t="shared" si="0"/>
        <v>48</v>
      </c>
      <c r="B55" s="73" t="s">
        <v>422</v>
      </c>
      <c r="C55" s="73" t="s">
        <v>136</v>
      </c>
      <c r="F55" s="121">
        <v>500</v>
      </c>
      <c r="G55" s="83"/>
      <c r="H55" s="79"/>
      <c r="I55" s="246">
        <f t="shared" si="1"/>
        <v>122698.10000000005</v>
      </c>
    </row>
    <row r="56" spans="1:9" s="58" customFormat="1" x14ac:dyDescent="0.45">
      <c r="A56">
        <f t="shared" si="0"/>
        <v>49</v>
      </c>
      <c r="B56" s="73" t="s">
        <v>422</v>
      </c>
      <c r="C56" s="73" t="s">
        <v>136</v>
      </c>
      <c r="F56" s="121">
        <v>500</v>
      </c>
      <c r="G56" s="83"/>
      <c r="H56" s="79"/>
      <c r="I56" s="246">
        <f t="shared" si="1"/>
        <v>123198.10000000005</v>
      </c>
    </row>
    <row r="57" spans="1:9" s="58" customFormat="1" x14ac:dyDescent="0.45">
      <c r="A57">
        <f t="shared" si="0"/>
        <v>50</v>
      </c>
      <c r="B57" s="73" t="s">
        <v>422</v>
      </c>
      <c r="C57" s="73" t="s">
        <v>136</v>
      </c>
      <c r="F57" s="121">
        <v>409.9</v>
      </c>
      <c r="G57" s="83"/>
      <c r="H57" s="79"/>
      <c r="I57" s="246">
        <f t="shared" si="1"/>
        <v>123608.00000000004</v>
      </c>
    </row>
    <row r="58" spans="1:9" s="58" customFormat="1" x14ac:dyDescent="0.45">
      <c r="A58">
        <f t="shared" si="0"/>
        <v>51</v>
      </c>
      <c r="B58" s="73" t="s">
        <v>422</v>
      </c>
      <c r="C58" s="73" t="s">
        <v>136</v>
      </c>
      <c r="F58" s="121">
        <v>409.9</v>
      </c>
      <c r="G58" s="83"/>
      <c r="H58" s="79"/>
      <c r="I58" s="246">
        <f t="shared" si="1"/>
        <v>124017.90000000004</v>
      </c>
    </row>
    <row r="59" spans="1:9" s="58" customFormat="1" x14ac:dyDescent="0.45">
      <c r="A59">
        <f t="shared" si="0"/>
        <v>52</v>
      </c>
      <c r="B59" s="73" t="s">
        <v>422</v>
      </c>
      <c r="C59" s="73" t="s">
        <v>136</v>
      </c>
      <c r="F59" s="121">
        <v>409</v>
      </c>
      <c r="G59" s="83"/>
      <c r="H59" s="79"/>
      <c r="I59" s="246">
        <f t="shared" si="1"/>
        <v>124426.90000000004</v>
      </c>
    </row>
    <row r="60" spans="1:9" s="58" customFormat="1" x14ac:dyDescent="0.45">
      <c r="A60">
        <f t="shared" si="0"/>
        <v>53</v>
      </c>
      <c r="B60" s="73" t="s">
        <v>422</v>
      </c>
      <c r="C60" s="73" t="s">
        <v>136</v>
      </c>
      <c r="F60" s="121">
        <v>365.41</v>
      </c>
      <c r="G60" s="83"/>
      <c r="H60" s="79"/>
      <c r="I60" s="246">
        <f t="shared" si="1"/>
        <v>124792.31000000004</v>
      </c>
    </row>
    <row r="61" spans="1:9" s="58" customFormat="1" x14ac:dyDescent="0.45">
      <c r="A61">
        <f t="shared" si="0"/>
        <v>54</v>
      </c>
      <c r="B61" s="73" t="s">
        <v>422</v>
      </c>
      <c r="C61" s="73" t="s">
        <v>136</v>
      </c>
      <c r="F61" s="121">
        <v>350</v>
      </c>
      <c r="G61" s="83"/>
      <c r="H61" s="79"/>
      <c r="I61" s="246">
        <f t="shared" si="1"/>
        <v>125142.31000000004</v>
      </c>
    </row>
    <row r="62" spans="1:9" s="58" customFormat="1" x14ac:dyDescent="0.45">
      <c r="A62">
        <f t="shared" si="0"/>
        <v>55</v>
      </c>
      <c r="B62" s="73" t="s">
        <v>422</v>
      </c>
      <c r="C62" s="73" t="s">
        <v>138</v>
      </c>
      <c r="F62" s="121">
        <v>335.46</v>
      </c>
      <c r="G62" s="83"/>
      <c r="H62" s="79"/>
      <c r="I62" s="246">
        <f t="shared" si="1"/>
        <v>125477.77000000005</v>
      </c>
    </row>
    <row r="63" spans="1:9" s="58" customFormat="1" x14ac:dyDescent="0.45">
      <c r="A63">
        <f t="shared" si="0"/>
        <v>56</v>
      </c>
      <c r="B63" s="73" t="s">
        <v>422</v>
      </c>
      <c r="C63" s="73" t="s">
        <v>136</v>
      </c>
      <c r="F63" s="121">
        <v>300</v>
      </c>
      <c r="G63" s="83"/>
      <c r="H63" s="79"/>
      <c r="I63" s="246">
        <f t="shared" si="1"/>
        <v>125777.77000000005</v>
      </c>
    </row>
    <row r="64" spans="1:9" s="58" customFormat="1" x14ac:dyDescent="0.45">
      <c r="A64">
        <f t="shared" si="0"/>
        <v>57</v>
      </c>
      <c r="B64" s="73" t="s">
        <v>422</v>
      </c>
      <c r="C64" s="73" t="s">
        <v>136</v>
      </c>
      <c r="F64" s="121">
        <v>300</v>
      </c>
      <c r="G64" s="83"/>
      <c r="H64" s="79"/>
      <c r="I64" s="246">
        <f t="shared" si="1"/>
        <v>126077.77000000005</v>
      </c>
    </row>
    <row r="65" spans="1:9" s="58" customFormat="1" x14ac:dyDescent="0.45">
      <c r="A65">
        <f t="shared" si="0"/>
        <v>58</v>
      </c>
      <c r="B65" s="73" t="s">
        <v>426</v>
      </c>
      <c r="C65" s="73" t="s">
        <v>136</v>
      </c>
      <c r="F65" s="121">
        <v>403.86</v>
      </c>
      <c r="G65" s="83"/>
      <c r="H65" s="79"/>
      <c r="I65" s="246">
        <f t="shared" si="1"/>
        <v>126481.63000000005</v>
      </c>
    </row>
    <row r="66" spans="1:9" s="58" customFormat="1" x14ac:dyDescent="0.45">
      <c r="A66">
        <f t="shared" si="0"/>
        <v>59</v>
      </c>
      <c r="B66" s="73" t="s">
        <v>426</v>
      </c>
      <c r="C66" s="73" t="s">
        <v>136</v>
      </c>
      <c r="F66" s="121">
        <v>395.97</v>
      </c>
      <c r="G66" s="83"/>
      <c r="H66" s="79"/>
      <c r="I66" s="246">
        <f t="shared" si="1"/>
        <v>126877.60000000005</v>
      </c>
    </row>
    <row r="67" spans="1:9" s="58" customFormat="1" x14ac:dyDescent="0.45">
      <c r="A67">
        <f t="shared" si="0"/>
        <v>60</v>
      </c>
      <c r="B67" s="73" t="s">
        <v>426</v>
      </c>
      <c r="C67" s="73" t="s">
        <v>202</v>
      </c>
      <c r="G67" s="292">
        <v>581.69000000000005</v>
      </c>
      <c r="H67" s="79"/>
      <c r="I67" s="246">
        <f t="shared" si="1"/>
        <v>126295.91000000005</v>
      </c>
    </row>
    <row r="68" spans="1:9" s="58" customFormat="1" x14ac:dyDescent="0.45">
      <c r="A68">
        <f t="shared" si="0"/>
        <v>61</v>
      </c>
      <c r="B68" s="73" t="s">
        <v>426</v>
      </c>
      <c r="C68" s="73" t="s">
        <v>201</v>
      </c>
      <c r="G68" s="292">
        <v>462.55</v>
      </c>
      <c r="H68" s="79"/>
      <c r="I68" s="246">
        <f t="shared" si="1"/>
        <v>125833.36000000004</v>
      </c>
    </row>
    <row r="69" spans="1:9" s="58" customFormat="1" x14ac:dyDescent="0.45">
      <c r="A69">
        <f t="shared" si="0"/>
        <v>62</v>
      </c>
      <c r="B69" s="73" t="s">
        <v>426</v>
      </c>
      <c r="C69" s="73" t="s">
        <v>203</v>
      </c>
      <c r="G69" s="292">
        <v>145.62</v>
      </c>
      <c r="H69" s="79"/>
      <c r="I69" s="246">
        <f t="shared" si="1"/>
        <v>125687.74000000005</v>
      </c>
    </row>
    <row r="70" spans="1:9" s="58" customFormat="1" x14ac:dyDescent="0.45">
      <c r="A70">
        <f t="shared" si="0"/>
        <v>63</v>
      </c>
      <c r="B70" s="73" t="s">
        <v>426</v>
      </c>
      <c r="C70" s="73" t="s">
        <v>204</v>
      </c>
      <c r="G70" s="292">
        <v>128.47999999999999</v>
      </c>
      <c r="H70" s="79"/>
      <c r="I70" s="246">
        <f t="shared" si="1"/>
        <v>125559.26000000005</v>
      </c>
    </row>
    <row r="71" spans="1:9" s="58" customFormat="1" x14ac:dyDescent="0.45">
      <c r="A71">
        <f t="shared" si="0"/>
        <v>64</v>
      </c>
      <c r="B71" s="73" t="s">
        <v>426</v>
      </c>
      <c r="C71" s="73" t="s">
        <v>138</v>
      </c>
      <c r="F71" s="121">
        <v>398.48</v>
      </c>
      <c r="G71" s="83"/>
      <c r="H71" s="79"/>
      <c r="I71" s="246">
        <f t="shared" si="1"/>
        <v>125957.74000000005</v>
      </c>
    </row>
    <row r="72" spans="1:9" s="58" customFormat="1" x14ac:dyDescent="0.45">
      <c r="A72">
        <f t="shared" ref="A72:A135" si="2">ROW()-7</f>
        <v>65</v>
      </c>
      <c r="B72" s="73" t="s">
        <v>426</v>
      </c>
      <c r="C72" s="73" t="s">
        <v>138</v>
      </c>
      <c r="F72" s="121">
        <v>377.46</v>
      </c>
      <c r="G72" s="83"/>
      <c r="H72" s="79"/>
      <c r="I72" s="246">
        <f t="shared" si="1"/>
        <v>126335.20000000006</v>
      </c>
    </row>
    <row r="73" spans="1:9" s="58" customFormat="1" x14ac:dyDescent="0.45">
      <c r="A73">
        <f t="shared" si="2"/>
        <v>66</v>
      </c>
      <c r="B73" s="73" t="s">
        <v>426</v>
      </c>
      <c r="C73" s="73" t="s">
        <v>212</v>
      </c>
      <c r="G73" s="291">
        <v>350</v>
      </c>
      <c r="H73" s="79"/>
      <c r="I73" s="246">
        <f t="shared" ref="I73:I137" si="3">I72+F73-G73-H73</f>
        <v>125985.20000000006</v>
      </c>
    </row>
    <row r="74" spans="1:9" s="58" customFormat="1" x14ac:dyDescent="0.45">
      <c r="A74">
        <f t="shared" si="2"/>
        <v>67</v>
      </c>
      <c r="B74" s="73" t="s">
        <v>426</v>
      </c>
      <c r="C74" s="73" t="s">
        <v>144</v>
      </c>
      <c r="F74" s="121">
        <v>355</v>
      </c>
      <c r="G74" s="83"/>
      <c r="H74" s="79"/>
      <c r="I74" s="246">
        <f t="shared" si="3"/>
        <v>126340.20000000006</v>
      </c>
    </row>
    <row r="75" spans="1:9" s="58" customFormat="1" x14ac:dyDescent="0.45">
      <c r="A75">
        <f t="shared" si="2"/>
        <v>68</v>
      </c>
      <c r="B75" s="73" t="s">
        <v>427</v>
      </c>
      <c r="C75" s="73" t="s">
        <v>340</v>
      </c>
      <c r="G75" s="291">
        <v>400</v>
      </c>
      <c r="H75" s="79"/>
      <c r="I75" s="246">
        <f t="shared" si="3"/>
        <v>125940.20000000006</v>
      </c>
    </row>
    <row r="76" spans="1:9" s="58" customFormat="1" x14ac:dyDescent="0.45">
      <c r="A76">
        <f t="shared" si="2"/>
        <v>69</v>
      </c>
      <c r="B76" s="73" t="s">
        <v>427</v>
      </c>
      <c r="C76" s="73" t="s">
        <v>399</v>
      </c>
      <c r="G76" s="292">
        <v>150</v>
      </c>
      <c r="H76" s="79"/>
      <c r="I76" s="246">
        <f t="shared" si="3"/>
        <v>125790.20000000006</v>
      </c>
    </row>
    <row r="77" spans="1:9" s="58" customFormat="1" x14ac:dyDescent="0.45">
      <c r="A77">
        <f t="shared" si="2"/>
        <v>70</v>
      </c>
      <c r="B77" s="73" t="s">
        <v>427</v>
      </c>
      <c r="C77" s="73" t="s">
        <v>346</v>
      </c>
      <c r="G77" s="292">
        <v>150</v>
      </c>
      <c r="H77" s="79"/>
      <c r="I77" s="246">
        <f t="shared" si="3"/>
        <v>125640.20000000006</v>
      </c>
    </row>
    <row r="78" spans="1:9" s="58" customFormat="1" x14ac:dyDescent="0.45">
      <c r="A78">
        <f t="shared" si="2"/>
        <v>71</v>
      </c>
      <c r="B78" s="73" t="s">
        <v>427</v>
      </c>
      <c r="C78" s="73" t="s">
        <v>428</v>
      </c>
      <c r="G78" s="292">
        <v>150</v>
      </c>
      <c r="H78" s="79"/>
      <c r="I78" s="246">
        <f t="shared" si="3"/>
        <v>125490.20000000006</v>
      </c>
    </row>
    <row r="79" spans="1:9" s="58" customFormat="1" x14ac:dyDescent="0.45">
      <c r="A79">
        <f t="shared" si="2"/>
        <v>72</v>
      </c>
      <c r="B79" s="73" t="s">
        <v>427</v>
      </c>
      <c r="C79" s="73" t="s">
        <v>423</v>
      </c>
      <c r="G79" s="291">
        <v>419</v>
      </c>
      <c r="H79" s="79"/>
      <c r="I79" s="246">
        <f t="shared" si="3"/>
        <v>125071.20000000006</v>
      </c>
    </row>
    <row r="80" spans="1:9" s="58" customFormat="1" x14ac:dyDescent="0.45">
      <c r="A80">
        <f t="shared" si="2"/>
        <v>73</v>
      </c>
      <c r="B80" s="73" t="s">
        <v>427</v>
      </c>
      <c r="C80" s="72" t="s">
        <v>338</v>
      </c>
      <c r="G80" s="293">
        <v>43.5</v>
      </c>
      <c r="H80" s="79"/>
      <c r="I80" s="246">
        <f t="shared" si="3"/>
        <v>125027.70000000006</v>
      </c>
    </row>
    <row r="81" spans="1:9" s="58" customFormat="1" x14ac:dyDescent="0.45">
      <c r="A81">
        <f t="shared" si="2"/>
        <v>74</v>
      </c>
      <c r="B81" s="73" t="s">
        <v>427</v>
      </c>
      <c r="C81" s="73" t="s">
        <v>142</v>
      </c>
      <c r="G81" s="293">
        <v>72</v>
      </c>
      <c r="H81" s="79"/>
      <c r="I81" s="246">
        <f t="shared" si="3"/>
        <v>124955.70000000006</v>
      </c>
    </row>
    <row r="82" spans="1:9" s="58" customFormat="1" x14ac:dyDescent="0.45">
      <c r="A82">
        <f t="shared" si="2"/>
        <v>75</v>
      </c>
      <c r="B82" s="73" t="s">
        <v>427</v>
      </c>
      <c r="C82" s="73" t="s">
        <v>138</v>
      </c>
      <c r="F82" s="121">
        <v>480</v>
      </c>
      <c r="G82" s="83"/>
      <c r="H82" s="79"/>
      <c r="I82" s="246">
        <f t="shared" si="3"/>
        <v>125435.70000000006</v>
      </c>
    </row>
    <row r="83" spans="1:9" s="58" customFormat="1" x14ac:dyDescent="0.45">
      <c r="A83">
        <f t="shared" si="2"/>
        <v>76</v>
      </c>
      <c r="B83" s="73" t="s">
        <v>427</v>
      </c>
      <c r="C83" s="73" t="s">
        <v>138</v>
      </c>
      <c r="F83" s="121">
        <v>420</v>
      </c>
      <c r="G83" s="83"/>
      <c r="H83" s="79"/>
      <c r="I83" s="246">
        <f t="shared" si="3"/>
        <v>125855.70000000006</v>
      </c>
    </row>
    <row r="84" spans="1:9" s="58" customFormat="1" x14ac:dyDescent="0.45">
      <c r="A84">
        <f t="shared" si="2"/>
        <v>77</v>
      </c>
      <c r="B84" s="73" t="s">
        <v>427</v>
      </c>
      <c r="C84" s="73" t="s">
        <v>138</v>
      </c>
      <c r="F84" s="121">
        <v>394.22</v>
      </c>
      <c r="G84" s="83"/>
      <c r="H84" s="79"/>
      <c r="I84" s="246">
        <f t="shared" si="3"/>
        <v>126249.92000000006</v>
      </c>
    </row>
    <row r="85" spans="1:9" s="58" customFormat="1" x14ac:dyDescent="0.45">
      <c r="A85">
        <f t="shared" si="2"/>
        <v>78</v>
      </c>
      <c r="B85" s="73" t="s">
        <v>429</v>
      </c>
      <c r="C85" s="73" t="s">
        <v>430</v>
      </c>
      <c r="D85" s="73" t="s">
        <v>431</v>
      </c>
      <c r="F85" s="121">
        <v>-150</v>
      </c>
      <c r="G85" s="83"/>
      <c r="H85" s="79"/>
      <c r="I85" s="246">
        <f t="shared" si="3"/>
        <v>126099.92000000006</v>
      </c>
    </row>
    <row r="86" spans="1:9" s="58" customFormat="1" x14ac:dyDescent="0.45">
      <c r="A86">
        <f t="shared" si="2"/>
        <v>79</v>
      </c>
      <c r="B86" s="73" t="s">
        <v>429</v>
      </c>
      <c r="C86" s="73" t="s">
        <v>143</v>
      </c>
      <c r="F86" s="121">
        <v>2307</v>
      </c>
      <c r="G86" s="83"/>
      <c r="H86" s="79"/>
      <c r="I86" s="246">
        <f t="shared" si="3"/>
        <v>128406.92000000006</v>
      </c>
    </row>
    <row r="87" spans="1:9" s="58" customFormat="1" x14ac:dyDescent="0.45">
      <c r="A87">
        <f t="shared" si="2"/>
        <v>80</v>
      </c>
      <c r="B87" s="73" t="s">
        <v>429</v>
      </c>
      <c r="C87" s="73" t="s">
        <v>138</v>
      </c>
      <c r="F87" s="121">
        <v>872.32</v>
      </c>
      <c r="G87" s="83"/>
      <c r="H87" s="79"/>
      <c r="I87" s="246">
        <f t="shared" si="3"/>
        <v>129279.24000000006</v>
      </c>
    </row>
    <row r="88" spans="1:9" s="58" customFormat="1" x14ac:dyDescent="0.45">
      <c r="A88">
        <f t="shared" si="2"/>
        <v>81</v>
      </c>
      <c r="B88" s="73" t="s">
        <v>429</v>
      </c>
      <c r="C88" s="73" t="s">
        <v>143</v>
      </c>
      <c r="F88" s="121">
        <v>600</v>
      </c>
      <c r="G88" s="83"/>
      <c r="H88" s="79"/>
      <c r="I88" s="246">
        <f t="shared" si="3"/>
        <v>129879.24000000006</v>
      </c>
    </row>
    <row r="89" spans="1:9" s="58" customFormat="1" x14ac:dyDescent="0.45">
      <c r="A89">
        <f t="shared" si="2"/>
        <v>82</v>
      </c>
      <c r="B89" s="73" t="s">
        <v>429</v>
      </c>
      <c r="C89" s="73" t="s">
        <v>255</v>
      </c>
      <c r="F89" s="121">
        <v>364.9</v>
      </c>
      <c r="G89" s="83"/>
      <c r="H89" s="79"/>
      <c r="I89" s="246">
        <f t="shared" si="3"/>
        <v>130244.14000000006</v>
      </c>
    </row>
    <row r="90" spans="1:9" s="58" customFormat="1" x14ac:dyDescent="0.45">
      <c r="A90">
        <f t="shared" si="2"/>
        <v>83</v>
      </c>
      <c r="B90" s="73" t="s">
        <v>432</v>
      </c>
      <c r="C90" s="73" t="s">
        <v>153</v>
      </c>
      <c r="G90" s="83"/>
      <c r="H90" s="79">
        <v>0.1</v>
      </c>
      <c r="I90" s="246">
        <f t="shared" si="3"/>
        <v>130244.04000000005</v>
      </c>
    </row>
    <row r="91" spans="1:9" s="58" customFormat="1" x14ac:dyDescent="0.45">
      <c r="A91">
        <f t="shared" si="2"/>
        <v>84</v>
      </c>
      <c r="B91" s="73" t="s">
        <v>435</v>
      </c>
      <c r="C91" s="73" t="s">
        <v>144</v>
      </c>
      <c r="F91" s="121">
        <v>746.14</v>
      </c>
      <c r="G91" s="83"/>
      <c r="H91" s="79"/>
      <c r="I91" s="246">
        <f t="shared" si="3"/>
        <v>130990.18000000005</v>
      </c>
    </row>
    <row r="92" spans="1:9" s="58" customFormat="1" x14ac:dyDescent="0.45">
      <c r="A92">
        <f t="shared" si="2"/>
        <v>85</v>
      </c>
      <c r="B92" s="73" t="s">
        <v>435</v>
      </c>
      <c r="C92" s="73" t="s">
        <v>138</v>
      </c>
      <c r="F92" s="121">
        <v>550</v>
      </c>
      <c r="G92" s="83"/>
      <c r="H92" s="79"/>
      <c r="I92" s="246">
        <f t="shared" si="3"/>
        <v>131540.18000000005</v>
      </c>
    </row>
    <row r="93" spans="1:9" s="58" customFormat="1" x14ac:dyDescent="0.45">
      <c r="A93">
        <f t="shared" si="2"/>
        <v>86</v>
      </c>
      <c r="B93" s="73" t="s">
        <v>435</v>
      </c>
      <c r="C93" s="73" t="s">
        <v>138</v>
      </c>
      <c r="F93" s="121">
        <v>365</v>
      </c>
      <c r="G93" s="83"/>
      <c r="H93" s="79"/>
      <c r="I93" s="246">
        <f t="shared" si="3"/>
        <v>131905.18000000005</v>
      </c>
    </row>
    <row r="94" spans="1:9" s="58" customFormat="1" x14ac:dyDescent="0.45">
      <c r="A94">
        <f t="shared" si="2"/>
        <v>87</v>
      </c>
      <c r="B94" s="73" t="s">
        <v>434</v>
      </c>
      <c r="C94" s="73" t="s">
        <v>142</v>
      </c>
      <c r="G94" s="291">
        <v>50</v>
      </c>
      <c r="H94" s="79"/>
      <c r="I94" s="246">
        <f t="shared" si="3"/>
        <v>131855.18000000005</v>
      </c>
    </row>
    <row r="95" spans="1:9" s="58" customFormat="1" x14ac:dyDescent="0.45">
      <c r="A95">
        <f t="shared" si="2"/>
        <v>88</v>
      </c>
      <c r="B95" s="73" t="s">
        <v>434</v>
      </c>
      <c r="C95" s="73" t="s">
        <v>144</v>
      </c>
      <c r="F95" s="121">
        <v>373.21</v>
      </c>
      <c r="G95" s="83"/>
      <c r="H95" s="79"/>
      <c r="I95" s="246">
        <f t="shared" si="3"/>
        <v>132228.39000000004</v>
      </c>
    </row>
    <row r="96" spans="1:9" s="58" customFormat="1" x14ac:dyDescent="0.45">
      <c r="A96">
        <f t="shared" si="2"/>
        <v>89</v>
      </c>
      <c r="B96" s="73" t="s">
        <v>434</v>
      </c>
      <c r="C96" s="73" t="s">
        <v>138</v>
      </c>
      <c r="F96" s="121">
        <v>300</v>
      </c>
      <c r="G96" s="83"/>
      <c r="H96" s="79"/>
      <c r="I96" s="246">
        <f t="shared" si="3"/>
        <v>132528.39000000004</v>
      </c>
    </row>
    <row r="97" spans="1:9" s="58" customFormat="1" x14ac:dyDescent="0.45">
      <c r="A97">
        <f t="shared" si="2"/>
        <v>90</v>
      </c>
      <c r="B97" s="73" t="s">
        <v>433</v>
      </c>
      <c r="C97" s="73" t="s">
        <v>231</v>
      </c>
      <c r="G97" s="292">
        <v>100</v>
      </c>
      <c r="H97" s="79"/>
      <c r="I97" s="246">
        <f t="shared" si="3"/>
        <v>132428.39000000004</v>
      </c>
    </row>
    <row r="98" spans="1:9" s="58" customFormat="1" x14ac:dyDescent="0.45">
      <c r="A98">
        <f t="shared" si="2"/>
        <v>91</v>
      </c>
      <c r="B98" s="73" t="s">
        <v>433</v>
      </c>
      <c r="C98" s="73" t="s">
        <v>177</v>
      </c>
      <c r="G98" s="294">
        <v>271.8</v>
      </c>
      <c r="H98" s="79"/>
      <c r="I98" s="246">
        <f t="shared" si="3"/>
        <v>132156.59000000005</v>
      </c>
    </row>
    <row r="99" spans="1:9" s="58" customFormat="1" x14ac:dyDescent="0.45">
      <c r="A99">
        <f t="shared" si="2"/>
        <v>92</v>
      </c>
      <c r="B99" s="73" t="s">
        <v>433</v>
      </c>
      <c r="C99" s="73" t="s">
        <v>170</v>
      </c>
      <c r="G99" s="294">
        <v>223.1</v>
      </c>
      <c r="H99" s="79"/>
      <c r="I99" s="246">
        <f t="shared" si="3"/>
        <v>131933.49000000005</v>
      </c>
    </row>
    <row r="100" spans="1:9" s="58" customFormat="1" x14ac:dyDescent="0.45">
      <c r="A100">
        <f t="shared" si="2"/>
        <v>93</v>
      </c>
      <c r="B100" s="73" t="s">
        <v>433</v>
      </c>
      <c r="C100" s="73" t="s">
        <v>168</v>
      </c>
      <c r="G100" s="294">
        <v>299.8</v>
      </c>
      <c r="H100" s="79"/>
      <c r="I100" s="246">
        <f t="shared" si="3"/>
        <v>131633.69000000006</v>
      </c>
    </row>
    <row r="101" spans="1:9" s="58" customFormat="1" x14ac:dyDescent="0.45">
      <c r="A101">
        <f t="shared" si="2"/>
        <v>94</v>
      </c>
      <c r="B101" s="73" t="s">
        <v>433</v>
      </c>
      <c r="C101" s="73" t="s">
        <v>167</v>
      </c>
      <c r="G101" s="294">
        <v>217.7</v>
      </c>
      <c r="H101" s="79"/>
      <c r="I101" s="246">
        <f t="shared" si="3"/>
        <v>131415.99000000005</v>
      </c>
    </row>
    <row r="102" spans="1:9" s="58" customFormat="1" x14ac:dyDescent="0.45">
      <c r="A102">
        <f t="shared" si="2"/>
        <v>95</v>
      </c>
      <c r="B102" s="73" t="s">
        <v>433</v>
      </c>
      <c r="C102" s="73" t="s">
        <v>176</v>
      </c>
      <c r="G102" s="294">
        <v>227.6</v>
      </c>
      <c r="H102" s="79"/>
      <c r="I102" s="246">
        <f t="shared" si="3"/>
        <v>131188.39000000004</v>
      </c>
    </row>
    <row r="103" spans="1:9" s="58" customFormat="1" x14ac:dyDescent="0.45">
      <c r="A103">
        <f t="shared" si="2"/>
        <v>96</v>
      </c>
      <c r="B103" s="73" t="s">
        <v>433</v>
      </c>
      <c r="C103" s="73" t="s">
        <v>172</v>
      </c>
      <c r="G103" s="294">
        <v>238</v>
      </c>
      <c r="H103" s="79"/>
      <c r="I103" s="246">
        <f t="shared" si="3"/>
        <v>130950.39000000004</v>
      </c>
    </row>
    <row r="104" spans="1:9" s="58" customFormat="1" x14ac:dyDescent="0.45">
      <c r="A104">
        <f t="shared" si="2"/>
        <v>97</v>
      </c>
      <c r="B104" s="73" t="s">
        <v>433</v>
      </c>
      <c r="C104" s="73" t="s">
        <v>174</v>
      </c>
      <c r="G104" s="294">
        <v>188.8</v>
      </c>
      <c r="H104" s="79"/>
      <c r="I104" s="246">
        <f t="shared" si="3"/>
        <v>130761.59000000004</v>
      </c>
    </row>
    <row r="105" spans="1:9" s="58" customFormat="1" x14ac:dyDescent="0.45">
      <c r="A105">
        <f t="shared" si="2"/>
        <v>98</v>
      </c>
      <c r="B105" s="73" t="s">
        <v>433</v>
      </c>
      <c r="C105" s="73" t="s">
        <v>175</v>
      </c>
      <c r="G105" s="294">
        <v>227.2</v>
      </c>
      <c r="H105" s="79"/>
      <c r="I105" s="246">
        <f t="shared" si="3"/>
        <v>130534.39000000004</v>
      </c>
    </row>
    <row r="106" spans="1:9" s="58" customFormat="1" x14ac:dyDescent="0.45">
      <c r="A106">
        <f t="shared" si="2"/>
        <v>99</v>
      </c>
      <c r="B106" s="73" t="s">
        <v>433</v>
      </c>
      <c r="C106" s="73" t="s">
        <v>173</v>
      </c>
      <c r="G106" s="294">
        <v>229.8</v>
      </c>
      <c r="H106" s="79"/>
      <c r="I106" s="246">
        <f t="shared" si="3"/>
        <v>130304.59000000004</v>
      </c>
    </row>
    <row r="107" spans="1:9" s="58" customFormat="1" x14ac:dyDescent="0.45">
      <c r="A107">
        <f t="shared" si="2"/>
        <v>100</v>
      </c>
      <c r="B107" s="73" t="s">
        <v>433</v>
      </c>
      <c r="C107" s="73" t="s">
        <v>169</v>
      </c>
      <c r="G107" s="294">
        <v>3284.7</v>
      </c>
      <c r="H107" s="79"/>
      <c r="I107" s="246">
        <f t="shared" si="3"/>
        <v>127019.89000000004</v>
      </c>
    </row>
    <row r="108" spans="1:9" s="58" customFormat="1" x14ac:dyDescent="0.45">
      <c r="A108">
        <f t="shared" si="2"/>
        <v>101</v>
      </c>
      <c r="B108" s="73" t="s">
        <v>433</v>
      </c>
      <c r="C108" s="72" t="s">
        <v>180</v>
      </c>
      <c r="G108" s="244">
        <v>1946.65</v>
      </c>
      <c r="H108" s="79">
        <v>4.3</v>
      </c>
      <c r="I108" s="246">
        <f t="shared" si="3"/>
        <v>125068.94000000005</v>
      </c>
    </row>
    <row r="109" spans="1:9" s="58" customFormat="1" x14ac:dyDescent="0.45">
      <c r="A109">
        <f t="shared" si="2"/>
        <v>102</v>
      </c>
      <c r="B109" s="73" t="s">
        <v>433</v>
      </c>
      <c r="C109" s="72" t="s">
        <v>181</v>
      </c>
      <c r="G109" s="244">
        <v>500</v>
      </c>
      <c r="H109" s="79"/>
      <c r="I109" s="246">
        <f t="shared" si="3"/>
        <v>124568.94000000005</v>
      </c>
    </row>
    <row r="110" spans="1:9" s="58" customFormat="1" x14ac:dyDescent="0.45">
      <c r="A110">
        <f t="shared" si="2"/>
        <v>103</v>
      </c>
      <c r="B110" s="73" t="s">
        <v>433</v>
      </c>
      <c r="C110" s="73" t="s">
        <v>153</v>
      </c>
      <c r="G110" s="83"/>
      <c r="H110" s="79">
        <v>0.2</v>
      </c>
      <c r="I110" s="246">
        <f t="shared" si="3"/>
        <v>124568.74000000005</v>
      </c>
    </row>
    <row r="111" spans="1:9" s="58" customFormat="1" x14ac:dyDescent="0.45">
      <c r="A111">
        <f t="shared" si="2"/>
        <v>104</v>
      </c>
      <c r="B111" s="73" t="s">
        <v>433</v>
      </c>
      <c r="C111" s="73" t="s">
        <v>142</v>
      </c>
      <c r="G111" s="292">
        <v>100</v>
      </c>
      <c r="H111" s="79"/>
      <c r="I111" s="246">
        <f t="shared" si="3"/>
        <v>124468.74000000005</v>
      </c>
    </row>
    <row r="112" spans="1:9" s="58" customFormat="1" x14ac:dyDescent="0.45">
      <c r="A112">
        <f t="shared" si="2"/>
        <v>105</v>
      </c>
      <c r="B112" s="73" t="s">
        <v>436</v>
      </c>
      <c r="C112" s="73" t="s">
        <v>438</v>
      </c>
      <c r="G112" s="292">
        <v>11563.4</v>
      </c>
      <c r="H112" s="79"/>
      <c r="I112" s="246">
        <f t="shared" si="3"/>
        <v>112905.34000000005</v>
      </c>
    </row>
    <row r="113" spans="1:9" s="58" customFormat="1" x14ac:dyDescent="0.45">
      <c r="A113">
        <f t="shared" si="2"/>
        <v>106</v>
      </c>
      <c r="B113" s="73" t="s">
        <v>436</v>
      </c>
      <c r="C113" s="73" t="s">
        <v>437</v>
      </c>
      <c r="D113" s="73" t="s">
        <v>310</v>
      </c>
      <c r="F113" s="121">
        <v>1575.34</v>
      </c>
      <c r="G113" s="83"/>
      <c r="H113" s="79"/>
      <c r="I113" s="246">
        <f t="shared" si="3"/>
        <v>114480.68000000005</v>
      </c>
    </row>
    <row r="114" spans="1:9" s="58" customFormat="1" x14ac:dyDescent="0.45">
      <c r="A114">
        <f t="shared" si="2"/>
        <v>107</v>
      </c>
      <c r="B114" s="73" t="s">
        <v>436</v>
      </c>
      <c r="C114" s="73" t="s">
        <v>142</v>
      </c>
      <c r="D114" s="73" t="s">
        <v>310</v>
      </c>
      <c r="F114" s="121">
        <v>-825</v>
      </c>
      <c r="G114" s="79"/>
      <c r="H114" s="79"/>
      <c r="I114" s="246">
        <f t="shared" si="3"/>
        <v>113655.68000000005</v>
      </c>
    </row>
    <row r="115" spans="1:9" s="58" customFormat="1" x14ac:dyDescent="0.45">
      <c r="A115">
        <f t="shared" si="2"/>
        <v>108</v>
      </c>
      <c r="B115" s="73" t="s">
        <v>436</v>
      </c>
      <c r="C115" s="73" t="s">
        <v>346</v>
      </c>
      <c r="D115" s="73" t="s">
        <v>310</v>
      </c>
      <c r="F115" s="121">
        <v>-750.34</v>
      </c>
      <c r="G115" s="79"/>
      <c r="H115" s="79"/>
      <c r="I115" s="246">
        <f t="shared" si="3"/>
        <v>112905.34000000005</v>
      </c>
    </row>
    <row r="116" spans="1:9" s="58" customFormat="1" x14ac:dyDescent="0.45">
      <c r="A116">
        <f t="shared" si="2"/>
        <v>109</v>
      </c>
      <c r="B116" s="73" t="s">
        <v>436</v>
      </c>
      <c r="C116" s="73" t="s">
        <v>138</v>
      </c>
      <c r="F116" s="121">
        <v>500</v>
      </c>
      <c r="G116" s="83"/>
      <c r="H116" s="79"/>
      <c r="I116" s="246">
        <f t="shared" si="3"/>
        <v>113405.34000000005</v>
      </c>
    </row>
    <row r="117" spans="1:9" s="58" customFormat="1" x14ac:dyDescent="0.45">
      <c r="A117">
        <f t="shared" si="2"/>
        <v>110</v>
      </c>
      <c r="B117" s="73" t="s">
        <v>436</v>
      </c>
      <c r="C117" s="73" t="s">
        <v>138</v>
      </c>
      <c r="F117" s="121">
        <v>500</v>
      </c>
      <c r="G117" s="83"/>
      <c r="H117" s="79"/>
      <c r="I117" s="246">
        <f t="shared" si="3"/>
        <v>113905.34000000005</v>
      </c>
    </row>
    <row r="118" spans="1:9" s="58" customFormat="1" x14ac:dyDescent="0.45">
      <c r="A118">
        <f t="shared" si="2"/>
        <v>111</v>
      </c>
      <c r="B118" s="73" t="s">
        <v>436</v>
      </c>
      <c r="C118" s="73" t="s">
        <v>178</v>
      </c>
      <c r="G118" s="295">
        <v>6790.7</v>
      </c>
      <c r="H118" s="79"/>
      <c r="I118" s="246">
        <f t="shared" si="3"/>
        <v>107114.64000000006</v>
      </c>
    </row>
    <row r="119" spans="1:9" s="58" customFormat="1" x14ac:dyDescent="0.45">
      <c r="A119">
        <f t="shared" si="2"/>
        <v>112</v>
      </c>
      <c r="B119" s="73" t="s">
        <v>436</v>
      </c>
      <c r="C119" s="73" t="s">
        <v>171</v>
      </c>
      <c r="G119" s="295">
        <v>9818</v>
      </c>
      <c r="H119" s="79"/>
      <c r="I119" s="246">
        <f t="shared" si="3"/>
        <v>97296.640000000058</v>
      </c>
    </row>
    <row r="120" spans="1:9" s="58" customFormat="1" x14ac:dyDescent="0.45">
      <c r="A120">
        <f t="shared" si="2"/>
        <v>113</v>
      </c>
      <c r="B120" s="73" t="s">
        <v>436</v>
      </c>
      <c r="C120" s="73" t="s">
        <v>136</v>
      </c>
      <c r="F120" s="121">
        <v>406.25</v>
      </c>
      <c r="G120" s="83"/>
      <c r="H120" s="79"/>
      <c r="I120" s="246">
        <f t="shared" si="3"/>
        <v>97702.890000000058</v>
      </c>
    </row>
    <row r="121" spans="1:9" s="58" customFormat="1" x14ac:dyDescent="0.45">
      <c r="A121">
        <f t="shared" si="2"/>
        <v>114</v>
      </c>
      <c r="B121" s="73" t="s">
        <v>436</v>
      </c>
      <c r="C121" s="73" t="s">
        <v>153</v>
      </c>
      <c r="G121" s="83"/>
      <c r="H121" s="79">
        <v>1.3</v>
      </c>
      <c r="I121" s="246">
        <f t="shared" si="3"/>
        <v>97701.590000000055</v>
      </c>
    </row>
    <row r="122" spans="1:9" s="58" customFormat="1" x14ac:dyDescent="0.45">
      <c r="A122">
        <f t="shared" si="2"/>
        <v>115</v>
      </c>
      <c r="B122" s="73" t="s">
        <v>439</v>
      </c>
      <c r="C122" s="73" t="s">
        <v>231</v>
      </c>
      <c r="G122" s="292">
        <v>900.34</v>
      </c>
      <c r="H122" s="79"/>
      <c r="I122" s="246">
        <f t="shared" si="3"/>
        <v>96801.250000000058</v>
      </c>
    </row>
    <row r="123" spans="1:9" s="58" customFormat="1" x14ac:dyDescent="0.45">
      <c r="A123">
        <f t="shared" si="2"/>
        <v>116</v>
      </c>
      <c r="B123" s="73" t="s">
        <v>439</v>
      </c>
      <c r="C123" s="73" t="s">
        <v>141</v>
      </c>
      <c r="G123" s="292">
        <v>50</v>
      </c>
      <c r="H123" s="79"/>
      <c r="I123" s="246">
        <f t="shared" si="3"/>
        <v>96751.250000000058</v>
      </c>
    </row>
    <row r="124" spans="1:9" s="58" customFormat="1" x14ac:dyDescent="0.45">
      <c r="A124">
        <f t="shared" si="2"/>
        <v>117</v>
      </c>
      <c r="B124" s="73" t="s">
        <v>439</v>
      </c>
      <c r="C124" s="73" t="s">
        <v>143</v>
      </c>
      <c r="F124" s="121">
        <v>407.19</v>
      </c>
      <c r="G124" s="83"/>
      <c r="H124" s="79"/>
      <c r="I124" s="246">
        <f t="shared" si="3"/>
        <v>97158.440000000061</v>
      </c>
    </row>
    <row r="125" spans="1:9" s="58" customFormat="1" x14ac:dyDescent="0.45">
      <c r="A125">
        <f t="shared" si="2"/>
        <v>118</v>
      </c>
      <c r="B125" s="73" t="s">
        <v>439</v>
      </c>
      <c r="C125" s="73" t="s">
        <v>284</v>
      </c>
      <c r="F125" s="121">
        <v>0.05</v>
      </c>
      <c r="G125" s="83"/>
      <c r="H125" s="79"/>
      <c r="I125" s="246">
        <f t="shared" si="3"/>
        <v>97158.490000000063</v>
      </c>
    </row>
    <row r="126" spans="1:9" s="58" customFormat="1" x14ac:dyDescent="0.45">
      <c r="A126">
        <f t="shared" si="2"/>
        <v>119</v>
      </c>
      <c r="B126" s="73" t="s">
        <v>439</v>
      </c>
      <c r="C126" s="73" t="s">
        <v>138</v>
      </c>
      <c r="F126" s="121">
        <v>878</v>
      </c>
      <c r="G126" s="83"/>
      <c r="H126" s="79"/>
      <c r="I126" s="246">
        <f t="shared" si="3"/>
        <v>98036.490000000063</v>
      </c>
    </row>
    <row r="127" spans="1:9" s="58" customFormat="1" x14ac:dyDescent="0.45">
      <c r="A127">
        <f t="shared" si="2"/>
        <v>120</v>
      </c>
      <c r="B127" s="73" t="s">
        <v>439</v>
      </c>
      <c r="C127" s="73" t="s">
        <v>138</v>
      </c>
      <c r="F127" s="121">
        <v>408</v>
      </c>
      <c r="G127" s="83"/>
      <c r="H127" s="79"/>
      <c r="I127" s="246">
        <f t="shared" si="3"/>
        <v>98444.490000000063</v>
      </c>
    </row>
    <row r="128" spans="1:9" s="58" customFormat="1" x14ac:dyDescent="0.45">
      <c r="A128">
        <f t="shared" si="2"/>
        <v>121</v>
      </c>
      <c r="B128" s="73" t="s">
        <v>439</v>
      </c>
      <c r="C128" s="73" t="s">
        <v>138</v>
      </c>
      <c r="F128" s="121">
        <v>386.37</v>
      </c>
      <c r="G128" s="83"/>
      <c r="H128" s="79"/>
      <c r="I128" s="246">
        <f t="shared" si="3"/>
        <v>98830.860000000059</v>
      </c>
    </row>
    <row r="129" spans="1:9" s="58" customFormat="1" x14ac:dyDescent="0.45">
      <c r="A129">
        <f t="shared" si="2"/>
        <v>122</v>
      </c>
      <c r="B129" s="73" t="s">
        <v>439</v>
      </c>
      <c r="C129" s="73" t="s">
        <v>143</v>
      </c>
      <c r="F129" s="121">
        <v>382.8</v>
      </c>
      <c r="G129" s="83"/>
      <c r="H129" s="79"/>
      <c r="I129" s="246">
        <f t="shared" si="3"/>
        <v>99213.660000000062</v>
      </c>
    </row>
    <row r="130" spans="1:9" s="58" customFormat="1" x14ac:dyDescent="0.45">
      <c r="A130">
        <f t="shared" si="2"/>
        <v>123</v>
      </c>
      <c r="B130" s="73" t="s">
        <v>440</v>
      </c>
      <c r="C130" s="73" t="s">
        <v>136</v>
      </c>
      <c r="F130" s="121">
        <v>393.34</v>
      </c>
      <c r="G130" s="83"/>
      <c r="H130" s="79"/>
      <c r="I130" s="246">
        <f t="shared" si="3"/>
        <v>99607.000000000058</v>
      </c>
    </row>
    <row r="131" spans="1:9" s="58" customFormat="1" x14ac:dyDescent="0.45">
      <c r="A131">
        <f t="shared" si="2"/>
        <v>124</v>
      </c>
      <c r="B131" s="73" t="s">
        <v>440</v>
      </c>
      <c r="C131" s="73" t="s">
        <v>142</v>
      </c>
      <c r="G131" s="291">
        <v>300</v>
      </c>
      <c r="H131" s="79"/>
      <c r="I131" s="246">
        <f t="shared" si="3"/>
        <v>99307.000000000058</v>
      </c>
    </row>
    <row r="132" spans="1:9" s="58" customFormat="1" x14ac:dyDescent="0.45">
      <c r="A132">
        <f t="shared" si="2"/>
        <v>125</v>
      </c>
      <c r="B132" s="73" t="s">
        <v>440</v>
      </c>
      <c r="C132" s="73" t="s">
        <v>144</v>
      </c>
      <c r="F132" s="121">
        <v>1324.81</v>
      </c>
      <c r="G132" s="83"/>
      <c r="H132" s="79"/>
      <c r="I132" s="246">
        <f t="shared" si="3"/>
        <v>100631.81000000006</v>
      </c>
    </row>
    <row r="133" spans="1:9" s="58" customFormat="1" x14ac:dyDescent="0.45">
      <c r="A133">
        <f t="shared" si="2"/>
        <v>126</v>
      </c>
      <c r="B133" s="73" t="s">
        <v>440</v>
      </c>
      <c r="C133" s="73" t="s">
        <v>143</v>
      </c>
      <c r="F133" s="121">
        <v>378</v>
      </c>
      <c r="G133" s="83"/>
      <c r="H133" s="79"/>
      <c r="I133" s="246">
        <f t="shared" si="3"/>
        <v>101009.81000000006</v>
      </c>
    </row>
    <row r="134" spans="1:9" s="58" customFormat="1" x14ac:dyDescent="0.45">
      <c r="A134">
        <f t="shared" si="2"/>
        <v>127</v>
      </c>
      <c r="B134" s="73" t="s">
        <v>440</v>
      </c>
      <c r="C134" s="73" t="s">
        <v>138</v>
      </c>
      <c r="F134" s="121">
        <v>390</v>
      </c>
      <c r="G134" s="83"/>
      <c r="H134" s="79"/>
      <c r="I134" s="246">
        <f t="shared" si="3"/>
        <v>101399.81000000006</v>
      </c>
    </row>
    <row r="135" spans="1:9" s="58" customFormat="1" x14ac:dyDescent="0.45">
      <c r="A135">
        <f t="shared" si="2"/>
        <v>128</v>
      </c>
      <c r="B135" s="73" t="s">
        <v>442</v>
      </c>
      <c r="C135" s="73" t="s">
        <v>153</v>
      </c>
      <c r="G135" s="83"/>
      <c r="H135" s="79">
        <v>0.05</v>
      </c>
      <c r="I135" s="246">
        <f t="shared" si="3"/>
        <v>101399.76000000005</v>
      </c>
    </row>
    <row r="136" spans="1:9" s="58" customFormat="1" x14ac:dyDescent="0.45">
      <c r="A136">
        <f t="shared" ref="A136:A199" si="4">ROW()-7</f>
        <v>129</v>
      </c>
      <c r="B136" s="73" t="s">
        <v>442</v>
      </c>
      <c r="C136" s="73" t="s">
        <v>143</v>
      </c>
      <c r="F136" s="121">
        <v>413.9</v>
      </c>
      <c r="G136" s="83"/>
      <c r="H136" s="79"/>
      <c r="I136" s="246">
        <f t="shared" si="3"/>
        <v>101813.66000000005</v>
      </c>
    </row>
    <row r="137" spans="1:9" s="58" customFormat="1" x14ac:dyDescent="0.45">
      <c r="A137">
        <f t="shared" si="4"/>
        <v>130</v>
      </c>
      <c r="B137" s="73" t="s">
        <v>442</v>
      </c>
      <c r="C137" s="73" t="s">
        <v>143</v>
      </c>
      <c r="F137" s="121">
        <v>402</v>
      </c>
      <c r="G137" s="83"/>
      <c r="H137" s="79"/>
      <c r="I137" s="246">
        <f t="shared" si="3"/>
        <v>102215.66000000005</v>
      </c>
    </row>
    <row r="138" spans="1:9" s="58" customFormat="1" x14ac:dyDescent="0.45">
      <c r="A138">
        <f t="shared" si="4"/>
        <v>131</v>
      </c>
      <c r="B138" s="73" t="s">
        <v>441</v>
      </c>
      <c r="C138" s="73" t="s">
        <v>153</v>
      </c>
      <c r="G138" s="83"/>
      <c r="H138" s="79">
        <v>0.1</v>
      </c>
      <c r="I138" s="246">
        <f t="shared" ref="I138:I201" si="5">I137+F138-G138-H138</f>
        <v>102215.56000000004</v>
      </c>
    </row>
    <row r="139" spans="1:9" s="58" customFormat="1" x14ac:dyDescent="0.45">
      <c r="A139">
        <f t="shared" si="4"/>
        <v>132</v>
      </c>
      <c r="B139" s="73" t="s">
        <v>441</v>
      </c>
      <c r="C139" s="73" t="s">
        <v>443</v>
      </c>
      <c r="F139" s="121">
        <v>2000</v>
      </c>
      <c r="G139" s="83"/>
      <c r="H139" s="79"/>
      <c r="I139" s="246">
        <f t="shared" si="5"/>
        <v>104215.56000000004</v>
      </c>
    </row>
    <row r="140" spans="1:9" s="58" customFormat="1" x14ac:dyDescent="0.45">
      <c r="A140">
        <f t="shared" si="4"/>
        <v>133</v>
      </c>
      <c r="B140" s="73" t="s">
        <v>441</v>
      </c>
      <c r="C140" s="73" t="s">
        <v>445</v>
      </c>
      <c r="F140" s="121">
        <v>543.49</v>
      </c>
      <c r="G140" s="83"/>
      <c r="H140" s="79"/>
      <c r="I140" s="246">
        <f t="shared" si="5"/>
        <v>104759.05000000005</v>
      </c>
    </row>
    <row r="141" spans="1:9" s="58" customFormat="1" x14ac:dyDescent="0.45">
      <c r="A141">
        <f t="shared" si="4"/>
        <v>134</v>
      </c>
      <c r="B141" s="73" t="s">
        <v>441</v>
      </c>
      <c r="C141" s="73" t="s">
        <v>136</v>
      </c>
      <c r="F141" s="121">
        <v>518.13</v>
      </c>
      <c r="G141" s="83"/>
      <c r="H141" s="79"/>
      <c r="I141" s="246">
        <f t="shared" si="5"/>
        <v>105277.18000000005</v>
      </c>
    </row>
    <row r="142" spans="1:9" s="58" customFormat="1" x14ac:dyDescent="0.45">
      <c r="A142">
        <f t="shared" si="4"/>
        <v>135</v>
      </c>
      <c r="B142" s="73" t="s">
        <v>441</v>
      </c>
      <c r="C142" s="73" t="s">
        <v>143</v>
      </c>
      <c r="F142" s="121">
        <v>500</v>
      </c>
      <c r="G142" s="83"/>
      <c r="H142" s="79"/>
      <c r="I142" s="246">
        <f t="shared" si="5"/>
        <v>105777.18000000005</v>
      </c>
    </row>
    <row r="143" spans="1:9" s="58" customFormat="1" x14ac:dyDescent="0.45">
      <c r="A143">
        <f t="shared" si="4"/>
        <v>136</v>
      </c>
      <c r="B143" s="73" t="s">
        <v>441</v>
      </c>
      <c r="C143" s="73" t="s">
        <v>136</v>
      </c>
      <c r="F143" s="121">
        <v>500</v>
      </c>
      <c r="G143" s="83"/>
      <c r="H143" s="79"/>
      <c r="I143" s="246">
        <f t="shared" si="5"/>
        <v>106277.18000000005</v>
      </c>
    </row>
    <row r="144" spans="1:9" s="58" customFormat="1" x14ac:dyDescent="0.45">
      <c r="A144">
        <f t="shared" si="4"/>
        <v>137</v>
      </c>
      <c r="B144" s="73" t="s">
        <v>441</v>
      </c>
      <c r="C144" s="73" t="s">
        <v>136</v>
      </c>
      <c r="F144" s="121">
        <v>447</v>
      </c>
      <c r="G144" s="83"/>
      <c r="H144" s="79"/>
      <c r="I144" s="246">
        <f t="shared" si="5"/>
        <v>106724.18000000005</v>
      </c>
    </row>
    <row r="145" spans="1:9" s="58" customFormat="1" x14ac:dyDescent="0.45">
      <c r="A145">
        <f t="shared" si="4"/>
        <v>138</v>
      </c>
      <c r="B145" s="73" t="s">
        <v>441</v>
      </c>
      <c r="C145" s="73" t="s">
        <v>136</v>
      </c>
      <c r="F145" s="121">
        <v>421.37</v>
      </c>
      <c r="G145" s="83"/>
      <c r="H145" s="79"/>
      <c r="I145" s="246">
        <f t="shared" si="5"/>
        <v>107145.55000000005</v>
      </c>
    </row>
    <row r="146" spans="1:9" s="58" customFormat="1" x14ac:dyDescent="0.45">
      <c r="A146">
        <f t="shared" si="4"/>
        <v>139</v>
      </c>
      <c r="B146" s="73" t="s">
        <v>441</v>
      </c>
      <c r="C146" s="73" t="s">
        <v>150</v>
      </c>
      <c r="F146" s="121">
        <v>408.79</v>
      </c>
      <c r="G146" s="83"/>
      <c r="H146" s="79"/>
      <c r="I146" s="246">
        <f t="shared" si="5"/>
        <v>107554.34000000004</v>
      </c>
    </row>
    <row r="147" spans="1:9" s="58" customFormat="1" x14ac:dyDescent="0.45">
      <c r="A147">
        <f t="shared" si="4"/>
        <v>140</v>
      </c>
      <c r="B147" s="73" t="s">
        <v>441</v>
      </c>
      <c r="C147" s="73" t="s">
        <v>136</v>
      </c>
      <c r="F147" s="121">
        <v>400.82</v>
      </c>
      <c r="G147" s="83"/>
      <c r="H147" s="79"/>
      <c r="I147" s="246">
        <f t="shared" si="5"/>
        <v>107955.16000000005</v>
      </c>
    </row>
    <row r="148" spans="1:9" s="58" customFormat="1" x14ac:dyDescent="0.45">
      <c r="A148">
        <f t="shared" si="4"/>
        <v>141</v>
      </c>
      <c r="B148" s="73" t="s">
        <v>441</v>
      </c>
      <c r="C148" s="73" t="s">
        <v>136</v>
      </c>
      <c r="F148" s="121">
        <v>395.85</v>
      </c>
      <c r="G148" s="83"/>
      <c r="H148" s="79"/>
      <c r="I148" s="246">
        <f t="shared" si="5"/>
        <v>108351.01000000005</v>
      </c>
    </row>
    <row r="149" spans="1:9" s="58" customFormat="1" x14ac:dyDescent="0.45">
      <c r="A149">
        <f t="shared" si="4"/>
        <v>142</v>
      </c>
      <c r="B149" s="73" t="s">
        <v>441</v>
      </c>
      <c r="C149" s="73" t="s">
        <v>138</v>
      </c>
      <c r="F149" s="121">
        <v>393.29</v>
      </c>
      <c r="G149" s="83"/>
      <c r="H149" s="79"/>
      <c r="I149" s="246">
        <f t="shared" si="5"/>
        <v>108744.30000000005</v>
      </c>
    </row>
    <row r="150" spans="1:9" s="58" customFormat="1" x14ac:dyDescent="0.45">
      <c r="A150">
        <f t="shared" si="4"/>
        <v>143</v>
      </c>
      <c r="B150" s="73" t="s">
        <v>441</v>
      </c>
      <c r="C150" s="73" t="s">
        <v>136</v>
      </c>
      <c r="F150" s="121">
        <v>358</v>
      </c>
      <c r="G150" s="83"/>
      <c r="H150" s="79"/>
      <c r="I150" s="246">
        <f t="shared" si="5"/>
        <v>109102.30000000005</v>
      </c>
    </row>
    <row r="151" spans="1:9" s="58" customFormat="1" x14ac:dyDescent="0.45">
      <c r="A151">
        <f t="shared" si="4"/>
        <v>144</v>
      </c>
      <c r="B151" s="73" t="s">
        <v>441</v>
      </c>
      <c r="C151" s="73" t="s">
        <v>136</v>
      </c>
      <c r="F151" s="121">
        <v>348.87</v>
      </c>
      <c r="G151" s="83"/>
      <c r="H151" s="79"/>
      <c r="I151" s="246">
        <f t="shared" si="5"/>
        <v>109451.17000000004</v>
      </c>
    </row>
    <row r="152" spans="1:9" s="58" customFormat="1" x14ac:dyDescent="0.45">
      <c r="A152">
        <f t="shared" si="4"/>
        <v>145</v>
      </c>
      <c r="B152" s="73" t="s">
        <v>441</v>
      </c>
      <c r="C152" s="73" t="s">
        <v>138</v>
      </c>
      <c r="F152" s="121">
        <v>332.51</v>
      </c>
      <c r="G152" s="83"/>
      <c r="H152" s="79"/>
      <c r="I152" s="246">
        <f t="shared" si="5"/>
        <v>109783.68000000004</v>
      </c>
    </row>
    <row r="153" spans="1:9" s="58" customFormat="1" x14ac:dyDescent="0.45">
      <c r="A153">
        <f t="shared" si="4"/>
        <v>146</v>
      </c>
      <c r="B153" s="73" t="s">
        <v>441</v>
      </c>
      <c r="C153" s="73" t="s">
        <v>444</v>
      </c>
      <c r="F153" s="121">
        <v>321</v>
      </c>
      <c r="G153" s="83"/>
      <c r="H153" s="79"/>
      <c r="I153" s="246">
        <f t="shared" si="5"/>
        <v>110104.68000000004</v>
      </c>
    </row>
    <row r="154" spans="1:9" s="58" customFormat="1" x14ac:dyDescent="0.45">
      <c r="A154">
        <f t="shared" si="4"/>
        <v>147</v>
      </c>
      <c r="B154" s="73" t="s">
        <v>447</v>
      </c>
      <c r="C154" s="73" t="s">
        <v>138</v>
      </c>
      <c r="F154" s="121">
        <v>472.98</v>
      </c>
      <c r="G154" s="83"/>
      <c r="H154" s="79"/>
      <c r="I154" s="246">
        <f t="shared" si="5"/>
        <v>110577.66000000003</v>
      </c>
    </row>
    <row r="155" spans="1:9" s="58" customFormat="1" x14ac:dyDescent="0.45">
      <c r="A155">
        <f t="shared" si="4"/>
        <v>148</v>
      </c>
      <c r="B155" s="73" t="s">
        <v>447</v>
      </c>
      <c r="C155" s="73" t="s">
        <v>147</v>
      </c>
      <c r="F155" s="121">
        <v>450</v>
      </c>
      <c r="G155" s="83"/>
      <c r="H155" s="79"/>
      <c r="I155" s="246">
        <f t="shared" si="5"/>
        <v>111027.66000000003</v>
      </c>
    </row>
    <row r="156" spans="1:9" s="58" customFormat="1" x14ac:dyDescent="0.45">
      <c r="A156">
        <f t="shared" si="4"/>
        <v>149</v>
      </c>
      <c r="B156" s="73" t="s">
        <v>447</v>
      </c>
      <c r="C156" s="73" t="s">
        <v>190</v>
      </c>
      <c r="F156" s="121">
        <v>345.34</v>
      </c>
      <c r="G156" s="83"/>
      <c r="H156" s="79"/>
      <c r="I156" s="246">
        <f t="shared" si="5"/>
        <v>111373.00000000003</v>
      </c>
    </row>
    <row r="157" spans="1:9" s="58" customFormat="1" x14ac:dyDescent="0.45">
      <c r="A157">
        <f t="shared" si="4"/>
        <v>150</v>
      </c>
      <c r="B157" s="73" t="s">
        <v>447</v>
      </c>
      <c r="C157" s="73" t="s">
        <v>138</v>
      </c>
      <c r="F157" s="121">
        <v>335.82</v>
      </c>
      <c r="G157" s="83"/>
      <c r="H157" s="79"/>
      <c r="I157" s="246">
        <f t="shared" si="5"/>
        <v>111708.82000000004</v>
      </c>
    </row>
    <row r="158" spans="1:9" s="58" customFormat="1" x14ac:dyDescent="0.45">
      <c r="A158">
        <f t="shared" si="4"/>
        <v>151</v>
      </c>
      <c r="B158" s="73" t="s">
        <v>447</v>
      </c>
      <c r="C158" s="73" t="s">
        <v>138</v>
      </c>
      <c r="F158" s="121">
        <v>320.45999999999998</v>
      </c>
      <c r="G158" s="83"/>
      <c r="H158" s="79"/>
      <c r="I158" s="246">
        <f t="shared" si="5"/>
        <v>112029.28000000004</v>
      </c>
    </row>
    <row r="159" spans="1:9" s="58" customFormat="1" x14ac:dyDescent="0.45">
      <c r="A159">
        <f t="shared" si="4"/>
        <v>152</v>
      </c>
      <c r="B159" s="73" t="s">
        <v>446</v>
      </c>
      <c r="C159" s="73" t="s">
        <v>136</v>
      </c>
      <c r="F159" s="121">
        <v>411</v>
      </c>
      <c r="G159" s="83"/>
      <c r="H159" s="79"/>
      <c r="I159" s="246">
        <f t="shared" si="5"/>
        <v>112440.28000000004</v>
      </c>
    </row>
    <row r="160" spans="1:9" s="58" customFormat="1" x14ac:dyDescent="0.45">
      <c r="A160">
        <f t="shared" si="4"/>
        <v>153</v>
      </c>
      <c r="B160" s="73" t="s">
        <v>446</v>
      </c>
      <c r="C160" s="73" t="s">
        <v>136</v>
      </c>
      <c r="F160" s="121">
        <v>100</v>
      </c>
      <c r="G160" s="83"/>
      <c r="H160" s="79"/>
      <c r="I160" s="246">
        <f t="shared" si="5"/>
        <v>112540.28000000004</v>
      </c>
    </row>
    <row r="161" spans="1:9" s="58" customFormat="1" x14ac:dyDescent="0.45">
      <c r="A161">
        <f t="shared" si="4"/>
        <v>154</v>
      </c>
      <c r="B161" s="73" t="s">
        <v>446</v>
      </c>
      <c r="C161" s="73" t="s">
        <v>136</v>
      </c>
      <c r="F161" s="121">
        <v>500</v>
      </c>
      <c r="G161" s="83"/>
      <c r="H161" s="79"/>
      <c r="I161" s="246">
        <f t="shared" si="5"/>
        <v>113040.28000000004</v>
      </c>
    </row>
    <row r="162" spans="1:9" s="58" customFormat="1" x14ac:dyDescent="0.45">
      <c r="A162">
        <f t="shared" si="4"/>
        <v>155</v>
      </c>
      <c r="B162" s="73" t="s">
        <v>446</v>
      </c>
      <c r="C162" s="73" t="s">
        <v>143</v>
      </c>
      <c r="F162" s="121">
        <v>385.87</v>
      </c>
      <c r="G162" s="83"/>
      <c r="H162" s="79"/>
      <c r="I162" s="246">
        <f t="shared" si="5"/>
        <v>113426.15000000004</v>
      </c>
    </row>
    <row r="163" spans="1:9" s="58" customFormat="1" x14ac:dyDescent="0.45">
      <c r="A163">
        <f t="shared" si="4"/>
        <v>156</v>
      </c>
      <c r="B163" s="73" t="s">
        <v>446</v>
      </c>
      <c r="C163" s="73" t="s">
        <v>153</v>
      </c>
      <c r="G163" s="83"/>
      <c r="H163" s="79">
        <v>0.05</v>
      </c>
      <c r="I163" s="246">
        <f t="shared" si="5"/>
        <v>113426.10000000003</v>
      </c>
    </row>
    <row r="164" spans="1:9" s="58" customFormat="1" x14ac:dyDescent="0.45">
      <c r="A164">
        <f t="shared" si="4"/>
        <v>157</v>
      </c>
      <c r="B164" s="73" t="s">
        <v>446</v>
      </c>
      <c r="C164" s="73" t="s">
        <v>144</v>
      </c>
      <c r="F164" s="121">
        <v>1620.86</v>
      </c>
      <c r="G164" s="83"/>
      <c r="H164" s="79"/>
      <c r="I164" s="246">
        <f t="shared" si="5"/>
        <v>115046.96000000004</v>
      </c>
    </row>
    <row r="165" spans="1:9" s="58" customFormat="1" x14ac:dyDescent="0.45">
      <c r="A165">
        <f t="shared" si="4"/>
        <v>158</v>
      </c>
      <c r="B165" s="73" t="s">
        <v>446</v>
      </c>
      <c r="C165" s="73" t="s">
        <v>143</v>
      </c>
      <c r="F165" s="121">
        <v>470.07</v>
      </c>
      <c r="G165" s="83"/>
      <c r="H165" s="79"/>
      <c r="I165" s="246">
        <f t="shared" si="5"/>
        <v>115517.03000000004</v>
      </c>
    </row>
    <row r="166" spans="1:9" s="58" customFormat="1" x14ac:dyDescent="0.45">
      <c r="A166">
        <f t="shared" si="4"/>
        <v>159</v>
      </c>
      <c r="B166" s="73" t="s">
        <v>446</v>
      </c>
      <c r="C166" s="73" t="s">
        <v>136</v>
      </c>
      <c r="F166" s="121">
        <v>392.46</v>
      </c>
      <c r="G166" s="83"/>
      <c r="H166" s="79"/>
      <c r="I166" s="246">
        <f t="shared" si="5"/>
        <v>115909.49000000005</v>
      </c>
    </row>
    <row r="167" spans="1:9" s="58" customFormat="1" x14ac:dyDescent="0.45">
      <c r="A167">
        <f t="shared" si="4"/>
        <v>160</v>
      </c>
      <c r="B167" s="73" t="s">
        <v>446</v>
      </c>
      <c r="C167" s="73" t="s">
        <v>150</v>
      </c>
      <c r="F167" s="121">
        <v>390.4</v>
      </c>
      <c r="G167" s="83"/>
      <c r="H167" s="79"/>
      <c r="I167" s="246">
        <f t="shared" si="5"/>
        <v>116299.89000000004</v>
      </c>
    </row>
    <row r="168" spans="1:9" s="58" customFormat="1" x14ac:dyDescent="0.45">
      <c r="A168">
        <f t="shared" si="4"/>
        <v>161</v>
      </c>
      <c r="B168" s="73" t="s">
        <v>446</v>
      </c>
      <c r="C168" s="73" t="s">
        <v>138</v>
      </c>
      <c r="F168" s="121">
        <v>357.75</v>
      </c>
      <c r="G168" s="83"/>
      <c r="H168" s="79"/>
      <c r="I168" s="246">
        <f t="shared" si="5"/>
        <v>116657.64000000004</v>
      </c>
    </row>
    <row r="169" spans="1:9" s="58" customFormat="1" x14ac:dyDescent="0.45">
      <c r="A169">
        <f t="shared" si="4"/>
        <v>162</v>
      </c>
      <c r="B169" s="73" t="s">
        <v>446</v>
      </c>
      <c r="C169" s="73" t="s">
        <v>136</v>
      </c>
      <c r="F169" s="121">
        <v>300</v>
      </c>
      <c r="G169" s="83"/>
      <c r="H169" s="79"/>
      <c r="I169" s="246">
        <f t="shared" si="5"/>
        <v>116957.64000000004</v>
      </c>
    </row>
    <row r="170" spans="1:9" s="58" customFormat="1" x14ac:dyDescent="0.45">
      <c r="A170">
        <f t="shared" si="4"/>
        <v>163</v>
      </c>
      <c r="B170" s="73" t="s">
        <v>448</v>
      </c>
      <c r="C170" s="73" t="s">
        <v>450</v>
      </c>
      <c r="D170" s="73" t="s">
        <v>451</v>
      </c>
      <c r="F170" s="121">
        <v>-1671</v>
      </c>
      <c r="G170" s="83"/>
      <c r="H170" s="79"/>
      <c r="I170" s="246">
        <f t="shared" si="5"/>
        <v>115286.64000000004</v>
      </c>
    </row>
    <row r="171" spans="1:9" s="58" customFormat="1" x14ac:dyDescent="0.45">
      <c r="A171">
        <f t="shared" si="4"/>
        <v>164</v>
      </c>
      <c r="B171" s="73" t="s">
        <v>448</v>
      </c>
      <c r="C171" s="73" t="s">
        <v>449</v>
      </c>
      <c r="D171" s="73" t="s">
        <v>451</v>
      </c>
      <c r="F171" s="121">
        <v>1671</v>
      </c>
      <c r="G171" s="83"/>
      <c r="H171" s="79"/>
      <c r="I171" s="246">
        <f t="shared" si="5"/>
        <v>116957.64000000004</v>
      </c>
    </row>
    <row r="172" spans="1:9" s="58" customFormat="1" x14ac:dyDescent="0.45">
      <c r="A172">
        <f t="shared" si="4"/>
        <v>165</v>
      </c>
      <c r="B172" s="73" t="s">
        <v>448</v>
      </c>
      <c r="C172" s="73" t="s">
        <v>153</v>
      </c>
      <c r="G172" s="83"/>
      <c r="H172" s="79">
        <v>0.1</v>
      </c>
      <c r="I172" s="246">
        <f t="shared" si="5"/>
        <v>116957.54000000004</v>
      </c>
    </row>
    <row r="173" spans="1:9" s="58" customFormat="1" x14ac:dyDescent="0.45">
      <c r="A173">
        <f t="shared" si="4"/>
        <v>166</v>
      </c>
      <c r="B173" s="73" t="s">
        <v>448</v>
      </c>
      <c r="C173" s="73" t="s">
        <v>136</v>
      </c>
      <c r="F173" s="121">
        <v>11.58</v>
      </c>
      <c r="G173" s="83"/>
      <c r="H173" s="79"/>
      <c r="I173" s="246">
        <f t="shared" si="5"/>
        <v>116969.12000000004</v>
      </c>
    </row>
    <row r="174" spans="1:9" s="58" customFormat="1" x14ac:dyDescent="0.45">
      <c r="A174">
        <f t="shared" si="4"/>
        <v>167</v>
      </c>
      <c r="B174" s="73" t="s">
        <v>448</v>
      </c>
      <c r="C174" s="73" t="s">
        <v>138</v>
      </c>
      <c r="F174" s="121">
        <v>320.24</v>
      </c>
      <c r="G174" s="83"/>
      <c r="H174" s="79"/>
      <c r="I174" s="246">
        <f t="shared" si="5"/>
        <v>117289.36000000004</v>
      </c>
    </row>
    <row r="175" spans="1:9" s="58" customFormat="1" x14ac:dyDescent="0.45">
      <c r="A175">
        <f t="shared" si="4"/>
        <v>168</v>
      </c>
      <c r="B175" s="73" t="s">
        <v>448</v>
      </c>
      <c r="C175" s="73" t="s">
        <v>138</v>
      </c>
      <c r="F175" s="121">
        <v>352.92</v>
      </c>
      <c r="G175" s="83"/>
      <c r="H175" s="79"/>
      <c r="I175" s="246">
        <f t="shared" si="5"/>
        <v>117642.28000000004</v>
      </c>
    </row>
    <row r="176" spans="1:9" s="58" customFormat="1" x14ac:dyDescent="0.45">
      <c r="A176">
        <f t="shared" si="4"/>
        <v>169</v>
      </c>
      <c r="B176" s="73" t="s">
        <v>448</v>
      </c>
      <c r="C176" s="73" t="s">
        <v>138</v>
      </c>
      <c r="F176" s="121">
        <v>366</v>
      </c>
      <c r="G176" s="83"/>
      <c r="H176" s="79"/>
      <c r="I176" s="246">
        <f t="shared" si="5"/>
        <v>118008.28000000004</v>
      </c>
    </row>
    <row r="177" spans="1:9" s="58" customFormat="1" x14ac:dyDescent="0.45">
      <c r="A177">
        <f t="shared" si="4"/>
        <v>170</v>
      </c>
      <c r="B177" s="73" t="s">
        <v>448</v>
      </c>
      <c r="C177" s="73" t="s">
        <v>150</v>
      </c>
      <c r="F177" s="121">
        <v>381.94</v>
      </c>
      <c r="G177" s="83"/>
      <c r="H177" s="79"/>
      <c r="I177" s="246">
        <f t="shared" si="5"/>
        <v>118390.22000000004</v>
      </c>
    </row>
    <row r="178" spans="1:9" s="58" customFormat="1" x14ac:dyDescent="0.45">
      <c r="A178">
        <f t="shared" si="4"/>
        <v>171</v>
      </c>
      <c r="B178" s="73" t="s">
        <v>448</v>
      </c>
      <c r="C178" s="73" t="s">
        <v>136</v>
      </c>
      <c r="F178" s="121">
        <v>395</v>
      </c>
      <c r="G178" s="83"/>
      <c r="H178" s="79"/>
      <c r="I178" s="246">
        <f t="shared" si="5"/>
        <v>118785.22000000004</v>
      </c>
    </row>
    <row r="179" spans="1:9" s="58" customFormat="1" x14ac:dyDescent="0.45">
      <c r="A179">
        <f t="shared" si="4"/>
        <v>172</v>
      </c>
      <c r="B179" s="73" t="s">
        <v>448</v>
      </c>
      <c r="C179" s="73" t="s">
        <v>138</v>
      </c>
      <c r="F179" s="121">
        <v>407.65</v>
      </c>
      <c r="G179" s="83"/>
      <c r="H179" s="79"/>
      <c r="I179" s="246">
        <f t="shared" si="5"/>
        <v>119192.87000000004</v>
      </c>
    </row>
    <row r="180" spans="1:9" s="58" customFormat="1" x14ac:dyDescent="0.45">
      <c r="A180">
        <f t="shared" si="4"/>
        <v>173</v>
      </c>
      <c r="B180" s="73" t="s">
        <v>448</v>
      </c>
      <c r="C180" s="73" t="s">
        <v>143</v>
      </c>
      <c r="F180" s="121">
        <v>409.23</v>
      </c>
      <c r="G180" s="83"/>
      <c r="H180" s="79"/>
      <c r="I180" s="246">
        <f t="shared" si="5"/>
        <v>119602.10000000003</v>
      </c>
    </row>
    <row r="181" spans="1:9" s="58" customFormat="1" x14ac:dyDescent="0.45">
      <c r="A181">
        <f t="shared" si="4"/>
        <v>174</v>
      </c>
      <c r="B181" s="73" t="s">
        <v>448</v>
      </c>
      <c r="C181" s="73" t="s">
        <v>136</v>
      </c>
      <c r="F181" s="121">
        <f>413.37+18</f>
        <v>431.37</v>
      </c>
      <c r="G181" s="83"/>
      <c r="H181" s="79"/>
      <c r="I181" s="246">
        <f t="shared" si="5"/>
        <v>120033.47000000003</v>
      </c>
    </row>
    <row r="182" spans="1:9" s="58" customFormat="1" x14ac:dyDescent="0.45">
      <c r="A182">
        <f t="shared" si="4"/>
        <v>175</v>
      </c>
      <c r="B182" s="73" t="s">
        <v>448</v>
      </c>
      <c r="C182" s="73" t="s">
        <v>136</v>
      </c>
      <c r="F182" s="121">
        <v>500</v>
      </c>
      <c r="G182" s="83"/>
      <c r="H182" s="79"/>
      <c r="I182" s="246">
        <f t="shared" si="5"/>
        <v>120533.47000000003</v>
      </c>
    </row>
    <row r="183" spans="1:9" s="58" customFormat="1" x14ac:dyDescent="0.45">
      <c r="A183">
        <f t="shared" si="4"/>
        <v>176</v>
      </c>
      <c r="B183" s="73" t="s">
        <v>448</v>
      </c>
      <c r="C183" s="73" t="s">
        <v>136</v>
      </c>
      <c r="F183" s="121">
        <v>500</v>
      </c>
      <c r="G183" s="83"/>
      <c r="H183" s="79"/>
      <c r="I183" s="246">
        <f t="shared" si="5"/>
        <v>121033.47000000003</v>
      </c>
    </row>
    <row r="184" spans="1:9" s="58" customFormat="1" x14ac:dyDescent="0.45">
      <c r="A184">
        <f t="shared" si="4"/>
        <v>177</v>
      </c>
      <c r="B184" s="73" t="s">
        <v>448</v>
      </c>
      <c r="C184" s="73" t="s">
        <v>143</v>
      </c>
      <c r="F184" s="121">
        <v>514.57000000000005</v>
      </c>
      <c r="G184" s="83"/>
      <c r="H184" s="79"/>
      <c r="I184" s="246">
        <f t="shared" si="5"/>
        <v>121548.04000000004</v>
      </c>
    </row>
    <row r="185" spans="1:9" s="58" customFormat="1" x14ac:dyDescent="0.45">
      <c r="A185">
        <f t="shared" si="4"/>
        <v>178</v>
      </c>
      <c r="B185" s="73" t="s">
        <v>448</v>
      </c>
      <c r="C185" s="73" t="s">
        <v>143</v>
      </c>
      <c r="F185" s="121">
        <v>1743.36</v>
      </c>
      <c r="G185" s="83"/>
      <c r="H185" s="79"/>
      <c r="I185" s="246">
        <f t="shared" si="5"/>
        <v>123291.40000000004</v>
      </c>
    </row>
    <row r="186" spans="1:9" s="58" customFormat="1" x14ac:dyDescent="0.45">
      <c r="A186">
        <f t="shared" si="4"/>
        <v>179</v>
      </c>
      <c r="B186" s="73" t="s">
        <v>448</v>
      </c>
      <c r="C186" s="73" t="s">
        <v>452</v>
      </c>
      <c r="G186" s="292">
        <v>1671</v>
      </c>
      <c r="H186" s="79"/>
      <c r="I186" s="246">
        <f t="shared" si="5"/>
        <v>121620.40000000004</v>
      </c>
    </row>
    <row r="187" spans="1:9" s="58" customFormat="1" x14ac:dyDescent="0.45">
      <c r="A187">
        <f t="shared" si="4"/>
        <v>180</v>
      </c>
      <c r="B187" s="73" t="s">
        <v>448</v>
      </c>
      <c r="C187" s="73" t="s">
        <v>143</v>
      </c>
      <c r="F187" s="121">
        <v>694.1</v>
      </c>
      <c r="G187" s="83"/>
      <c r="H187" s="79"/>
      <c r="I187" s="246">
        <f t="shared" si="5"/>
        <v>122314.50000000004</v>
      </c>
    </row>
    <row r="188" spans="1:9" s="58" customFormat="1" x14ac:dyDescent="0.45">
      <c r="A188">
        <f t="shared" si="4"/>
        <v>181</v>
      </c>
      <c r="B188" s="73" t="s">
        <v>453</v>
      </c>
      <c r="C188" s="73" t="s">
        <v>136</v>
      </c>
      <c r="F188" s="121">
        <v>395.46</v>
      </c>
      <c r="G188" s="83"/>
      <c r="H188" s="79"/>
      <c r="I188" s="246">
        <f t="shared" si="5"/>
        <v>122709.96000000005</v>
      </c>
    </row>
    <row r="189" spans="1:9" s="58" customFormat="1" x14ac:dyDescent="0.45">
      <c r="A189">
        <f t="shared" si="4"/>
        <v>182</v>
      </c>
      <c r="B189" s="73" t="s">
        <v>453</v>
      </c>
      <c r="C189" s="73" t="s">
        <v>142</v>
      </c>
      <c r="G189" s="292">
        <v>68.7</v>
      </c>
      <c r="H189" s="79"/>
      <c r="I189" s="246">
        <f t="shared" si="5"/>
        <v>122641.26000000005</v>
      </c>
    </row>
    <row r="190" spans="1:9" s="58" customFormat="1" x14ac:dyDescent="0.45">
      <c r="A190">
        <f t="shared" si="4"/>
        <v>183</v>
      </c>
      <c r="B190" s="73" t="s">
        <v>453</v>
      </c>
      <c r="C190" s="73" t="s">
        <v>443</v>
      </c>
      <c r="F190" s="121">
        <v>910</v>
      </c>
      <c r="G190" s="83"/>
      <c r="H190" s="79"/>
      <c r="I190" s="246">
        <f t="shared" si="5"/>
        <v>123551.26000000005</v>
      </c>
    </row>
    <row r="191" spans="1:9" s="58" customFormat="1" x14ac:dyDescent="0.45">
      <c r="A191">
        <f t="shared" si="4"/>
        <v>184</v>
      </c>
      <c r="B191" s="73" t="s">
        <v>453</v>
      </c>
      <c r="C191" s="73" t="s">
        <v>454</v>
      </c>
      <c r="F191" s="121">
        <v>462</v>
      </c>
      <c r="G191" s="83"/>
      <c r="H191" s="79"/>
      <c r="I191" s="246">
        <f t="shared" si="5"/>
        <v>124013.26000000005</v>
      </c>
    </row>
    <row r="192" spans="1:9" s="58" customFormat="1" x14ac:dyDescent="0.45">
      <c r="A192">
        <f t="shared" si="4"/>
        <v>185</v>
      </c>
      <c r="B192" s="73" t="s">
        <v>453</v>
      </c>
      <c r="C192" s="73" t="s">
        <v>143</v>
      </c>
      <c r="F192" s="121">
        <v>439.57</v>
      </c>
      <c r="G192" s="83"/>
      <c r="H192" s="79"/>
      <c r="I192" s="246">
        <f t="shared" si="5"/>
        <v>124452.83000000006</v>
      </c>
    </row>
    <row r="193" spans="1:9" s="58" customFormat="1" x14ac:dyDescent="0.45">
      <c r="A193">
        <f t="shared" si="4"/>
        <v>186</v>
      </c>
      <c r="B193" s="73" t="s">
        <v>453</v>
      </c>
      <c r="C193" s="73" t="s">
        <v>150</v>
      </c>
      <c r="F193" s="121">
        <v>404</v>
      </c>
      <c r="G193" s="83"/>
      <c r="H193" s="79"/>
      <c r="I193" s="246">
        <f t="shared" si="5"/>
        <v>124856.83000000006</v>
      </c>
    </row>
    <row r="194" spans="1:9" s="58" customFormat="1" x14ac:dyDescent="0.45">
      <c r="A194">
        <f t="shared" si="4"/>
        <v>187</v>
      </c>
      <c r="B194" s="73" t="s">
        <v>453</v>
      </c>
      <c r="C194" s="73" t="s">
        <v>150</v>
      </c>
      <c r="F194" s="121">
        <v>300</v>
      </c>
      <c r="G194" s="83"/>
      <c r="H194" s="79"/>
      <c r="I194" s="246">
        <f t="shared" si="5"/>
        <v>125156.83000000006</v>
      </c>
    </row>
    <row r="195" spans="1:9" s="58" customFormat="1" x14ac:dyDescent="0.45">
      <c r="A195">
        <f t="shared" si="4"/>
        <v>188</v>
      </c>
      <c r="B195" s="73" t="s">
        <v>457</v>
      </c>
      <c r="C195" s="73" t="s">
        <v>138</v>
      </c>
      <c r="F195" s="121">
        <v>422.95</v>
      </c>
      <c r="G195" s="83"/>
      <c r="H195" s="79"/>
      <c r="I195" s="246">
        <f t="shared" si="5"/>
        <v>125579.78000000006</v>
      </c>
    </row>
    <row r="196" spans="1:9" s="58" customFormat="1" x14ac:dyDescent="0.45">
      <c r="A196">
        <f t="shared" si="4"/>
        <v>189</v>
      </c>
      <c r="B196" s="73" t="s">
        <v>457</v>
      </c>
      <c r="C196" s="73" t="s">
        <v>138</v>
      </c>
      <c r="F196" s="121">
        <v>384.09</v>
      </c>
      <c r="G196" s="83"/>
      <c r="H196" s="79"/>
      <c r="I196" s="246">
        <f t="shared" si="5"/>
        <v>125963.87000000005</v>
      </c>
    </row>
    <row r="197" spans="1:9" s="58" customFormat="1" x14ac:dyDescent="0.45">
      <c r="A197">
        <f t="shared" si="4"/>
        <v>190</v>
      </c>
      <c r="B197" s="73" t="s">
        <v>456</v>
      </c>
      <c r="C197" s="73" t="s">
        <v>138</v>
      </c>
      <c r="F197" s="121">
        <v>877.16</v>
      </c>
      <c r="G197" s="83"/>
      <c r="H197" s="79"/>
      <c r="I197" s="246">
        <f t="shared" si="5"/>
        <v>126841.03000000006</v>
      </c>
    </row>
    <row r="198" spans="1:9" s="58" customFormat="1" x14ac:dyDescent="0.45">
      <c r="A198">
        <f t="shared" si="4"/>
        <v>191</v>
      </c>
      <c r="B198" s="73" t="s">
        <v>456</v>
      </c>
      <c r="C198" s="73" t="s">
        <v>150</v>
      </c>
      <c r="F198" s="121">
        <v>409.01</v>
      </c>
      <c r="G198" s="83"/>
      <c r="H198" s="79"/>
      <c r="I198" s="246">
        <f t="shared" si="5"/>
        <v>127250.04000000005</v>
      </c>
    </row>
    <row r="199" spans="1:9" s="58" customFormat="1" x14ac:dyDescent="0.45">
      <c r="A199">
        <f t="shared" si="4"/>
        <v>192</v>
      </c>
      <c r="B199" s="73" t="s">
        <v>455</v>
      </c>
      <c r="C199" s="73" t="s">
        <v>136</v>
      </c>
      <c r="F199" s="121">
        <v>500</v>
      </c>
      <c r="G199" s="83"/>
      <c r="H199" s="79"/>
      <c r="I199" s="246">
        <f t="shared" si="5"/>
        <v>127750.04000000005</v>
      </c>
    </row>
    <row r="200" spans="1:9" s="58" customFormat="1" x14ac:dyDescent="0.45">
      <c r="A200">
        <f t="shared" ref="A200:A257" si="6">ROW()-7</f>
        <v>193</v>
      </c>
      <c r="B200" s="73" t="s">
        <v>455</v>
      </c>
      <c r="C200" s="73" t="s">
        <v>136</v>
      </c>
      <c r="F200" s="121">
        <v>398.27</v>
      </c>
      <c r="G200" s="83"/>
      <c r="H200" s="79"/>
      <c r="I200" s="246">
        <f t="shared" si="5"/>
        <v>128148.31000000006</v>
      </c>
    </row>
    <row r="201" spans="1:9" s="58" customFormat="1" x14ac:dyDescent="0.45">
      <c r="A201">
        <f t="shared" si="6"/>
        <v>194</v>
      </c>
      <c r="B201" s="73" t="s">
        <v>455</v>
      </c>
      <c r="C201" s="73" t="s">
        <v>138</v>
      </c>
      <c r="F201" s="121">
        <v>396.92</v>
      </c>
      <c r="G201" s="83"/>
      <c r="H201" s="79"/>
      <c r="I201" s="246">
        <f t="shared" si="5"/>
        <v>128545.23000000005</v>
      </c>
    </row>
    <row r="202" spans="1:9" s="58" customFormat="1" x14ac:dyDescent="0.45">
      <c r="A202">
        <f t="shared" si="6"/>
        <v>195</v>
      </c>
      <c r="B202" s="73" t="s">
        <v>455</v>
      </c>
      <c r="C202" s="73" t="s">
        <v>138</v>
      </c>
      <c r="F202" s="121">
        <v>394.63</v>
      </c>
      <c r="G202" s="83"/>
      <c r="H202" s="79"/>
      <c r="I202" s="246">
        <f t="shared" ref="I202:I257" si="7">I201+F202-G202-H202</f>
        <v>128939.86000000006</v>
      </c>
    </row>
    <row r="203" spans="1:9" s="58" customFormat="1" x14ac:dyDescent="0.45">
      <c r="A203">
        <f t="shared" si="6"/>
        <v>196</v>
      </c>
      <c r="B203" s="73" t="s">
        <v>455</v>
      </c>
      <c r="C203" s="73" t="s">
        <v>136</v>
      </c>
      <c r="F203" s="121">
        <v>389.14</v>
      </c>
      <c r="G203" s="83"/>
      <c r="H203" s="79"/>
      <c r="I203" s="246">
        <f t="shared" si="7"/>
        <v>129329.00000000006</v>
      </c>
    </row>
    <row r="204" spans="1:9" s="58" customFormat="1" x14ac:dyDescent="0.45">
      <c r="A204">
        <f t="shared" si="6"/>
        <v>197</v>
      </c>
      <c r="B204" s="73" t="s">
        <v>455</v>
      </c>
      <c r="C204" s="73" t="s">
        <v>136</v>
      </c>
      <c r="F204" s="121">
        <v>385.7</v>
      </c>
      <c r="G204" s="83"/>
      <c r="H204" s="79"/>
      <c r="I204" s="246">
        <f t="shared" si="7"/>
        <v>129714.70000000006</v>
      </c>
    </row>
    <row r="205" spans="1:9" s="58" customFormat="1" x14ac:dyDescent="0.45">
      <c r="A205">
        <f t="shared" si="6"/>
        <v>198</v>
      </c>
      <c r="B205" s="73" t="s">
        <v>455</v>
      </c>
      <c r="C205" s="73" t="s">
        <v>138</v>
      </c>
      <c r="F205" s="121">
        <v>374.91</v>
      </c>
      <c r="G205" s="83"/>
      <c r="H205" s="79"/>
      <c r="I205" s="246">
        <f t="shared" si="7"/>
        <v>130089.61000000006</v>
      </c>
    </row>
    <row r="206" spans="1:9" s="58" customFormat="1" x14ac:dyDescent="0.45">
      <c r="A206">
        <f t="shared" si="6"/>
        <v>199</v>
      </c>
      <c r="B206" s="73" t="s">
        <v>455</v>
      </c>
      <c r="C206" s="73" t="s">
        <v>136</v>
      </c>
      <c r="F206" s="121">
        <v>12</v>
      </c>
      <c r="G206" s="83"/>
      <c r="H206" s="79"/>
      <c r="I206" s="246">
        <f t="shared" si="7"/>
        <v>130101.61000000006</v>
      </c>
    </row>
    <row r="207" spans="1:9" s="58" customFormat="1" x14ac:dyDescent="0.45">
      <c r="A207">
        <f t="shared" si="6"/>
        <v>200</v>
      </c>
      <c r="B207" s="73" t="s">
        <v>458</v>
      </c>
      <c r="C207" s="73" t="s">
        <v>136</v>
      </c>
      <c r="F207" s="121">
        <v>416.78</v>
      </c>
      <c r="G207" s="83"/>
      <c r="H207" s="79"/>
      <c r="I207" s="246">
        <f t="shared" si="7"/>
        <v>130518.39000000006</v>
      </c>
    </row>
    <row r="208" spans="1:9" s="58" customFormat="1" x14ac:dyDescent="0.45">
      <c r="A208">
        <f t="shared" si="6"/>
        <v>201</v>
      </c>
      <c r="B208" s="73" t="s">
        <v>458</v>
      </c>
      <c r="C208" s="73" t="s">
        <v>460</v>
      </c>
      <c r="G208" s="83"/>
      <c r="H208" s="79">
        <v>41.84</v>
      </c>
      <c r="I208" s="246">
        <f t="shared" si="7"/>
        <v>130476.55000000006</v>
      </c>
    </row>
    <row r="209" spans="1:9" s="58" customFormat="1" x14ac:dyDescent="0.45">
      <c r="A209">
        <f t="shared" si="6"/>
        <v>202</v>
      </c>
      <c r="B209" s="73" t="s">
        <v>458</v>
      </c>
      <c r="C209" s="73" t="s">
        <v>212</v>
      </c>
      <c r="G209" s="291">
        <v>150</v>
      </c>
      <c r="H209" s="79"/>
      <c r="I209" s="246">
        <f t="shared" si="7"/>
        <v>130326.55000000006</v>
      </c>
    </row>
    <row r="210" spans="1:9" s="58" customFormat="1" x14ac:dyDescent="0.45">
      <c r="A210">
        <f t="shared" si="6"/>
        <v>203</v>
      </c>
      <c r="B210" s="73" t="s">
        <v>458</v>
      </c>
      <c r="C210" s="73" t="s">
        <v>136</v>
      </c>
      <c r="F210" s="121">
        <v>804.16</v>
      </c>
      <c r="G210" s="83"/>
      <c r="H210" s="79"/>
      <c r="I210" s="246">
        <f t="shared" si="7"/>
        <v>131130.71000000005</v>
      </c>
    </row>
    <row r="211" spans="1:9" s="58" customFormat="1" x14ac:dyDescent="0.45">
      <c r="A211">
        <f t="shared" si="6"/>
        <v>204</v>
      </c>
      <c r="B211" s="73" t="s">
        <v>458</v>
      </c>
      <c r="C211" s="73" t="s">
        <v>136</v>
      </c>
      <c r="F211" s="121">
        <v>489.68</v>
      </c>
      <c r="G211" s="83"/>
      <c r="H211" s="79"/>
      <c r="I211" s="246">
        <f t="shared" si="7"/>
        <v>131620.39000000004</v>
      </c>
    </row>
    <row r="212" spans="1:9" s="58" customFormat="1" x14ac:dyDescent="0.45">
      <c r="A212">
        <f t="shared" si="6"/>
        <v>205</v>
      </c>
      <c r="B212" s="73" t="s">
        <v>458</v>
      </c>
      <c r="C212" s="73" t="s">
        <v>143</v>
      </c>
      <c r="F212" s="121">
        <v>401</v>
      </c>
      <c r="G212" s="83"/>
      <c r="H212" s="79"/>
      <c r="I212" s="246">
        <f t="shared" si="7"/>
        <v>132021.39000000004</v>
      </c>
    </row>
    <row r="213" spans="1:9" s="58" customFormat="1" x14ac:dyDescent="0.45">
      <c r="A213">
        <f t="shared" si="6"/>
        <v>206</v>
      </c>
      <c r="B213" s="73" t="s">
        <v>458</v>
      </c>
      <c r="C213" s="73" t="s">
        <v>144</v>
      </c>
      <c r="F213" s="121">
        <v>400</v>
      </c>
      <c r="G213" s="83"/>
      <c r="H213" s="79"/>
      <c r="I213" s="246">
        <f t="shared" si="7"/>
        <v>132421.39000000004</v>
      </c>
    </row>
    <row r="214" spans="1:9" s="58" customFormat="1" x14ac:dyDescent="0.45">
      <c r="A214">
        <f t="shared" si="6"/>
        <v>207</v>
      </c>
      <c r="B214" s="73" t="s">
        <v>458</v>
      </c>
      <c r="C214" s="73" t="s">
        <v>138</v>
      </c>
      <c r="F214" s="121">
        <v>365.12</v>
      </c>
      <c r="G214" s="83"/>
      <c r="H214" s="79"/>
      <c r="I214" s="246">
        <f t="shared" si="7"/>
        <v>132786.51000000004</v>
      </c>
    </row>
    <row r="215" spans="1:9" s="58" customFormat="1" x14ac:dyDescent="0.45">
      <c r="A215">
        <f t="shared" si="6"/>
        <v>208</v>
      </c>
      <c r="B215" s="73" t="s">
        <v>458</v>
      </c>
      <c r="C215" s="73" t="s">
        <v>136</v>
      </c>
      <c r="F215" s="121">
        <v>339.38</v>
      </c>
      <c r="G215" s="83"/>
      <c r="H215" s="79"/>
      <c r="I215" s="246">
        <f t="shared" si="7"/>
        <v>133125.89000000004</v>
      </c>
    </row>
    <row r="216" spans="1:9" s="58" customFormat="1" x14ac:dyDescent="0.45">
      <c r="A216">
        <f t="shared" si="6"/>
        <v>209</v>
      </c>
      <c r="B216" s="73" t="s">
        <v>458</v>
      </c>
      <c r="C216" s="73" t="s">
        <v>142</v>
      </c>
      <c r="G216" s="291">
        <v>359</v>
      </c>
      <c r="H216" s="79"/>
      <c r="I216" s="246">
        <f t="shared" si="7"/>
        <v>132766.89000000004</v>
      </c>
    </row>
    <row r="217" spans="1:9" s="58" customFormat="1" x14ac:dyDescent="0.45">
      <c r="A217">
        <f t="shared" si="6"/>
        <v>210</v>
      </c>
      <c r="B217" s="73" t="s">
        <v>459</v>
      </c>
      <c r="C217" s="73" t="s">
        <v>138</v>
      </c>
      <c r="F217" s="121">
        <v>600</v>
      </c>
      <c r="G217" s="83"/>
      <c r="H217" s="79"/>
      <c r="I217" s="246">
        <f t="shared" si="7"/>
        <v>133366.89000000004</v>
      </c>
    </row>
    <row r="218" spans="1:9" s="58" customFormat="1" x14ac:dyDescent="0.45">
      <c r="A218">
        <f t="shared" si="6"/>
        <v>211</v>
      </c>
      <c r="B218" s="73" t="s">
        <v>459</v>
      </c>
      <c r="C218" s="73" t="s">
        <v>136</v>
      </c>
      <c r="F218" s="121">
        <v>500</v>
      </c>
      <c r="G218" s="83"/>
      <c r="H218" s="79"/>
      <c r="I218" s="246">
        <f t="shared" si="7"/>
        <v>133866.89000000004</v>
      </c>
    </row>
    <row r="219" spans="1:9" s="58" customFormat="1" x14ac:dyDescent="0.45">
      <c r="A219">
        <f t="shared" si="6"/>
        <v>212</v>
      </c>
      <c r="B219" s="73" t="s">
        <v>459</v>
      </c>
      <c r="C219" s="73" t="s">
        <v>136</v>
      </c>
      <c r="F219" s="121">
        <v>500</v>
      </c>
      <c r="G219" s="83"/>
      <c r="H219" s="79"/>
      <c r="I219" s="246">
        <f t="shared" si="7"/>
        <v>134366.89000000004</v>
      </c>
    </row>
    <row r="220" spans="1:9" s="58" customFormat="1" x14ac:dyDescent="0.45">
      <c r="A220">
        <f t="shared" si="6"/>
        <v>213</v>
      </c>
      <c r="B220" s="73" t="s">
        <v>459</v>
      </c>
      <c r="C220" s="73" t="s">
        <v>144</v>
      </c>
      <c r="F220" s="121">
        <v>435</v>
      </c>
      <c r="G220" s="83"/>
      <c r="H220" s="79"/>
      <c r="I220" s="246">
        <f t="shared" si="7"/>
        <v>134801.89000000004</v>
      </c>
    </row>
    <row r="221" spans="1:9" s="58" customFormat="1" x14ac:dyDescent="0.45">
      <c r="A221">
        <f t="shared" si="6"/>
        <v>214</v>
      </c>
      <c r="B221" s="73" t="s">
        <v>459</v>
      </c>
      <c r="C221" s="73" t="s">
        <v>138</v>
      </c>
      <c r="F221" s="121">
        <v>432</v>
      </c>
      <c r="G221" s="83"/>
      <c r="H221" s="79"/>
      <c r="I221" s="246">
        <f t="shared" si="7"/>
        <v>135233.89000000004</v>
      </c>
    </row>
    <row r="222" spans="1:9" s="58" customFormat="1" x14ac:dyDescent="0.45">
      <c r="A222">
        <f t="shared" si="6"/>
        <v>215</v>
      </c>
      <c r="B222" s="73" t="s">
        <v>459</v>
      </c>
      <c r="C222" s="73" t="s">
        <v>136</v>
      </c>
      <c r="F222" s="121">
        <v>423.39</v>
      </c>
      <c r="G222" s="83"/>
      <c r="H222" s="79"/>
      <c r="I222" s="246">
        <f t="shared" si="7"/>
        <v>135657.28000000006</v>
      </c>
    </row>
    <row r="223" spans="1:9" s="58" customFormat="1" x14ac:dyDescent="0.45">
      <c r="A223">
        <f t="shared" si="6"/>
        <v>216</v>
      </c>
      <c r="B223" s="73" t="s">
        <v>459</v>
      </c>
      <c r="C223" s="73" t="s">
        <v>144</v>
      </c>
      <c r="F223" s="121">
        <v>409</v>
      </c>
      <c r="G223" s="83"/>
      <c r="H223" s="79"/>
      <c r="I223" s="246">
        <f t="shared" si="7"/>
        <v>136066.28000000006</v>
      </c>
    </row>
    <row r="224" spans="1:9" s="58" customFormat="1" x14ac:dyDescent="0.45">
      <c r="A224">
        <f t="shared" si="6"/>
        <v>217</v>
      </c>
      <c r="B224" s="73" t="s">
        <v>459</v>
      </c>
      <c r="C224" s="73" t="s">
        <v>136</v>
      </c>
      <c r="F224" s="121">
        <v>387.46</v>
      </c>
      <c r="G224" s="83"/>
      <c r="H224" s="79"/>
      <c r="I224" s="246">
        <f t="shared" si="7"/>
        <v>136453.74000000005</v>
      </c>
    </row>
    <row r="225" spans="1:9" s="58" customFormat="1" x14ac:dyDescent="0.45">
      <c r="A225">
        <f t="shared" si="6"/>
        <v>218</v>
      </c>
      <c r="B225" s="73" t="s">
        <v>459</v>
      </c>
      <c r="C225" s="73" t="s">
        <v>136</v>
      </c>
      <c r="F225" s="121">
        <v>382.43</v>
      </c>
      <c r="G225" s="83"/>
      <c r="H225" s="79"/>
      <c r="I225" s="246">
        <f t="shared" si="7"/>
        <v>136836.17000000004</v>
      </c>
    </row>
    <row r="226" spans="1:9" s="58" customFormat="1" x14ac:dyDescent="0.45">
      <c r="A226">
        <f t="shared" si="6"/>
        <v>219</v>
      </c>
      <c r="B226" s="73" t="s">
        <v>459</v>
      </c>
      <c r="C226" s="73" t="s">
        <v>462</v>
      </c>
      <c r="F226" s="121">
        <v>379.28</v>
      </c>
      <c r="G226" s="83"/>
      <c r="H226" s="79"/>
      <c r="I226" s="246">
        <f t="shared" si="7"/>
        <v>137215.45000000004</v>
      </c>
    </row>
    <row r="227" spans="1:9" s="58" customFormat="1" x14ac:dyDescent="0.45">
      <c r="A227">
        <f t="shared" si="6"/>
        <v>220</v>
      </c>
      <c r="B227" s="73" t="s">
        <v>459</v>
      </c>
      <c r="C227" s="73" t="s">
        <v>136</v>
      </c>
      <c r="F227" s="121">
        <v>365</v>
      </c>
      <c r="G227" s="83"/>
      <c r="H227" s="79"/>
      <c r="I227" s="246">
        <f t="shared" si="7"/>
        <v>137580.45000000004</v>
      </c>
    </row>
    <row r="228" spans="1:9" s="58" customFormat="1" x14ac:dyDescent="0.45">
      <c r="A228">
        <f t="shared" si="6"/>
        <v>221</v>
      </c>
      <c r="B228" s="73" t="s">
        <v>461</v>
      </c>
      <c r="C228" s="73" t="s">
        <v>136</v>
      </c>
      <c r="F228" s="121">
        <v>422.94</v>
      </c>
      <c r="G228" s="83"/>
      <c r="H228" s="79"/>
      <c r="I228" s="246">
        <f t="shared" si="7"/>
        <v>138003.39000000004</v>
      </c>
    </row>
    <row r="229" spans="1:9" s="58" customFormat="1" x14ac:dyDescent="0.45">
      <c r="A229">
        <f t="shared" si="6"/>
        <v>222</v>
      </c>
      <c r="B229" s="73" t="s">
        <v>461</v>
      </c>
      <c r="C229" s="73" t="s">
        <v>138</v>
      </c>
      <c r="F229" s="121">
        <v>323.12</v>
      </c>
      <c r="G229" s="83"/>
      <c r="H229" s="79"/>
      <c r="I229" s="246">
        <f t="shared" si="7"/>
        <v>138326.51000000004</v>
      </c>
    </row>
    <row r="230" spans="1:9" s="58" customFormat="1" x14ac:dyDescent="0.45">
      <c r="A230">
        <f t="shared" si="6"/>
        <v>223</v>
      </c>
      <c r="B230" s="73" t="s">
        <v>461</v>
      </c>
      <c r="C230" s="73" t="s">
        <v>144</v>
      </c>
      <c r="F230" s="121">
        <v>430</v>
      </c>
      <c r="G230" s="83"/>
      <c r="H230" s="79"/>
      <c r="I230" s="246">
        <f t="shared" si="7"/>
        <v>138756.51000000004</v>
      </c>
    </row>
    <row r="231" spans="1:9" s="58" customFormat="1" x14ac:dyDescent="0.45">
      <c r="A231">
        <f t="shared" si="6"/>
        <v>224</v>
      </c>
      <c r="B231" s="73" t="s">
        <v>461</v>
      </c>
      <c r="C231" s="73" t="s">
        <v>138</v>
      </c>
      <c r="F231" s="121">
        <v>350</v>
      </c>
      <c r="G231" s="83"/>
      <c r="H231" s="79"/>
      <c r="I231" s="246">
        <f t="shared" si="7"/>
        <v>139106.51000000004</v>
      </c>
    </row>
    <row r="232" spans="1:9" s="58" customFormat="1" x14ac:dyDescent="0.45">
      <c r="A232">
        <f t="shared" si="6"/>
        <v>225</v>
      </c>
      <c r="B232" s="73" t="s">
        <v>461</v>
      </c>
      <c r="C232" s="73" t="s">
        <v>138</v>
      </c>
      <c r="F232" s="121">
        <v>348.25</v>
      </c>
      <c r="G232" s="83"/>
      <c r="H232" s="79"/>
      <c r="I232" s="246">
        <f t="shared" si="7"/>
        <v>139454.76000000004</v>
      </c>
    </row>
    <row r="233" spans="1:9" s="58" customFormat="1" x14ac:dyDescent="0.45">
      <c r="A233">
        <f t="shared" si="6"/>
        <v>226</v>
      </c>
      <c r="B233" s="73" t="s">
        <v>461</v>
      </c>
      <c r="C233" s="73" t="s">
        <v>138</v>
      </c>
      <c r="F233" s="121">
        <v>36.9</v>
      </c>
      <c r="G233" s="83"/>
      <c r="H233" s="79"/>
      <c r="I233" s="246">
        <f t="shared" si="7"/>
        <v>139491.66000000003</v>
      </c>
    </row>
    <row r="234" spans="1:9" s="58" customFormat="1" x14ac:dyDescent="0.45">
      <c r="A234">
        <f t="shared" si="6"/>
        <v>227</v>
      </c>
      <c r="B234" s="73" t="s">
        <v>464</v>
      </c>
      <c r="C234" s="73" t="s">
        <v>212</v>
      </c>
      <c r="G234" s="291">
        <v>147.5</v>
      </c>
      <c r="H234" s="79"/>
      <c r="I234" s="246">
        <f t="shared" si="7"/>
        <v>139344.16000000003</v>
      </c>
    </row>
    <row r="235" spans="1:9" s="58" customFormat="1" x14ac:dyDescent="0.45">
      <c r="A235">
        <f t="shared" si="6"/>
        <v>228</v>
      </c>
      <c r="B235" s="73" t="s">
        <v>464</v>
      </c>
      <c r="C235" s="73" t="s">
        <v>207</v>
      </c>
      <c r="G235" s="291">
        <v>140</v>
      </c>
      <c r="H235" s="79"/>
      <c r="I235" s="246">
        <f t="shared" si="7"/>
        <v>139204.16000000003</v>
      </c>
    </row>
    <row r="236" spans="1:9" s="58" customFormat="1" x14ac:dyDescent="0.45">
      <c r="A236">
        <f t="shared" si="6"/>
        <v>229</v>
      </c>
      <c r="B236" s="73" t="s">
        <v>464</v>
      </c>
      <c r="C236" s="73" t="s">
        <v>298</v>
      </c>
      <c r="G236" s="292">
        <v>94.8</v>
      </c>
      <c r="H236" s="79"/>
      <c r="I236" s="246">
        <f t="shared" si="7"/>
        <v>139109.36000000004</v>
      </c>
    </row>
    <row r="237" spans="1:9" s="58" customFormat="1" x14ac:dyDescent="0.45">
      <c r="A237">
        <f t="shared" si="6"/>
        <v>230</v>
      </c>
      <c r="B237" s="73" t="s">
        <v>464</v>
      </c>
      <c r="C237" s="73" t="s">
        <v>142</v>
      </c>
      <c r="G237" s="293">
        <v>15</v>
      </c>
      <c r="H237" s="79"/>
      <c r="I237" s="246">
        <f t="shared" si="7"/>
        <v>139094.36000000004</v>
      </c>
    </row>
    <row r="238" spans="1:9" s="58" customFormat="1" x14ac:dyDescent="0.45">
      <c r="A238">
        <f t="shared" si="6"/>
        <v>231</v>
      </c>
      <c r="B238" s="73" t="s">
        <v>464</v>
      </c>
      <c r="C238" s="73" t="s">
        <v>143</v>
      </c>
      <c r="F238" s="121">
        <v>848.32</v>
      </c>
      <c r="G238" s="83"/>
      <c r="H238" s="79"/>
      <c r="I238" s="246">
        <f t="shared" si="7"/>
        <v>139942.68000000005</v>
      </c>
    </row>
    <row r="239" spans="1:9" s="58" customFormat="1" x14ac:dyDescent="0.45">
      <c r="A239">
        <f t="shared" si="6"/>
        <v>232</v>
      </c>
      <c r="B239" s="73" t="s">
        <v>464</v>
      </c>
      <c r="C239" s="73" t="s">
        <v>136</v>
      </c>
      <c r="F239" s="121">
        <v>442.4</v>
      </c>
      <c r="G239" s="83"/>
      <c r="H239" s="79"/>
      <c r="I239" s="246">
        <f t="shared" si="7"/>
        <v>140385.08000000005</v>
      </c>
    </row>
    <row r="240" spans="1:9" s="58" customFormat="1" x14ac:dyDescent="0.45">
      <c r="A240">
        <f t="shared" si="6"/>
        <v>233</v>
      </c>
      <c r="B240" s="73" t="s">
        <v>464</v>
      </c>
      <c r="C240" s="73" t="s">
        <v>138</v>
      </c>
      <c r="F240" s="121">
        <v>410</v>
      </c>
      <c r="G240" s="83"/>
      <c r="H240" s="79"/>
      <c r="I240" s="246">
        <f t="shared" si="7"/>
        <v>140795.08000000005</v>
      </c>
    </row>
    <row r="241" spans="1:9" s="58" customFormat="1" x14ac:dyDescent="0.45">
      <c r="A241">
        <f t="shared" si="6"/>
        <v>234</v>
      </c>
      <c r="B241" s="73" t="s">
        <v>464</v>
      </c>
      <c r="C241" s="73" t="s">
        <v>138</v>
      </c>
      <c r="F241" s="121">
        <v>401.46</v>
      </c>
      <c r="G241" s="83"/>
      <c r="H241" s="79"/>
      <c r="I241" s="246">
        <f t="shared" si="7"/>
        <v>141196.54000000004</v>
      </c>
    </row>
    <row r="242" spans="1:9" s="58" customFormat="1" x14ac:dyDescent="0.45">
      <c r="A242">
        <f t="shared" si="6"/>
        <v>235</v>
      </c>
      <c r="B242" s="73" t="s">
        <v>464</v>
      </c>
      <c r="C242" s="73" t="s">
        <v>138</v>
      </c>
      <c r="F242" s="121">
        <v>389.64</v>
      </c>
      <c r="G242" s="83"/>
      <c r="H242" s="79"/>
      <c r="I242" s="246">
        <f t="shared" si="7"/>
        <v>141586.18000000005</v>
      </c>
    </row>
    <row r="243" spans="1:9" s="58" customFormat="1" x14ac:dyDescent="0.45">
      <c r="A243">
        <f t="shared" si="6"/>
        <v>236</v>
      </c>
      <c r="B243" s="73" t="s">
        <v>464</v>
      </c>
      <c r="C243" s="73" t="s">
        <v>147</v>
      </c>
      <c r="F243" s="121">
        <v>369</v>
      </c>
      <c r="G243" s="83"/>
      <c r="H243" s="79"/>
      <c r="I243" s="246">
        <f t="shared" si="7"/>
        <v>141955.18000000005</v>
      </c>
    </row>
    <row r="244" spans="1:9" s="58" customFormat="1" x14ac:dyDescent="0.45">
      <c r="A244">
        <f t="shared" si="6"/>
        <v>237</v>
      </c>
      <c r="B244" s="73" t="s">
        <v>464</v>
      </c>
      <c r="C244" s="73" t="s">
        <v>467</v>
      </c>
      <c r="F244" s="121">
        <v>363.08</v>
      </c>
      <c r="G244" s="83"/>
      <c r="H244" s="79"/>
      <c r="I244" s="246">
        <f t="shared" si="7"/>
        <v>142318.26000000004</v>
      </c>
    </row>
    <row r="245" spans="1:9" s="58" customFormat="1" x14ac:dyDescent="0.45">
      <c r="A245">
        <f t="shared" si="6"/>
        <v>238</v>
      </c>
      <c r="B245" s="73" t="s">
        <v>464</v>
      </c>
      <c r="C245" s="73" t="s">
        <v>468</v>
      </c>
      <c r="F245" s="121">
        <v>343</v>
      </c>
      <c r="G245" s="83"/>
      <c r="H245" s="79"/>
      <c r="I245" s="246">
        <f t="shared" si="7"/>
        <v>142661.26000000004</v>
      </c>
    </row>
    <row r="246" spans="1:9" s="58" customFormat="1" x14ac:dyDescent="0.45">
      <c r="A246">
        <f t="shared" si="6"/>
        <v>239</v>
      </c>
      <c r="B246" s="73" t="s">
        <v>463</v>
      </c>
      <c r="C246" s="73" t="s">
        <v>226</v>
      </c>
      <c r="G246" s="83"/>
      <c r="H246" s="79">
        <v>5.5</v>
      </c>
      <c r="I246" s="246">
        <f t="shared" si="7"/>
        <v>142655.76000000004</v>
      </c>
    </row>
    <row r="247" spans="1:9" s="58" customFormat="1" x14ac:dyDescent="0.45">
      <c r="A247">
        <f t="shared" si="6"/>
        <v>240</v>
      </c>
      <c r="B247" s="73" t="s">
        <v>463</v>
      </c>
      <c r="C247" s="73" t="s">
        <v>138</v>
      </c>
      <c r="F247" s="121">
        <v>391.26</v>
      </c>
      <c r="G247" s="83"/>
      <c r="H247" s="79"/>
      <c r="I247" s="246">
        <f t="shared" si="7"/>
        <v>143047.02000000005</v>
      </c>
    </row>
    <row r="248" spans="1:9" s="58" customFormat="1" x14ac:dyDescent="0.45">
      <c r="A248">
        <f t="shared" si="6"/>
        <v>241</v>
      </c>
      <c r="B248" s="73" t="s">
        <v>463</v>
      </c>
      <c r="C248" s="73" t="s">
        <v>147</v>
      </c>
      <c r="F248" s="121">
        <v>393</v>
      </c>
      <c r="G248" s="83"/>
      <c r="H248" s="79"/>
      <c r="I248" s="246">
        <f t="shared" si="7"/>
        <v>143440.02000000005</v>
      </c>
    </row>
    <row r="249" spans="1:9" s="58" customFormat="1" x14ac:dyDescent="0.45">
      <c r="A249">
        <f t="shared" si="6"/>
        <v>242</v>
      </c>
      <c r="B249" s="73" t="s">
        <v>463</v>
      </c>
      <c r="C249" s="73" t="s">
        <v>466</v>
      </c>
      <c r="G249" s="292">
        <v>13121.4</v>
      </c>
      <c r="H249" s="79"/>
      <c r="I249" s="246">
        <f t="shared" si="7"/>
        <v>130318.62000000005</v>
      </c>
    </row>
    <row r="250" spans="1:9" s="58" customFormat="1" x14ac:dyDescent="0.45">
      <c r="A250">
        <f t="shared" si="6"/>
        <v>243</v>
      </c>
      <c r="B250" s="73" t="s">
        <v>463</v>
      </c>
      <c r="C250" s="73" t="s">
        <v>465</v>
      </c>
      <c r="G250" s="83"/>
      <c r="H250" s="79">
        <v>1</v>
      </c>
      <c r="I250" s="246">
        <f t="shared" si="7"/>
        <v>130317.62000000005</v>
      </c>
    </row>
    <row r="251" spans="1:9" s="58" customFormat="1" x14ac:dyDescent="0.45">
      <c r="A251">
        <f t="shared" si="6"/>
        <v>244</v>
      </c>
      <c r="B251" s="73" t="s">
        <v>463</v>
      </c>
      <c r="C251" s="73" t="s">
        <v>138</v>
      </c>
      <c r="F251" s="121">
        <v>387</v>
      </c>
      <c r="G251" s="83"/>
      <c r="H251" s="79"/>
      <c r="I251" s="246">
        <f t="shared" si="7"/>
        <v>130704.62000000005</v>
      </c>
    </row>
    <row r="252" spans="1:9" s="58" customFormat="1" x14ac:dyDescent="0.45">
      <c r="A252">
        <f t="shared" si="6"/>
        <v>245</v>
      </c>
      <c r="B252" s="73" t="s">
        <v>463</v>
      </c>
      <c r="C252" s="73" t="s">
        <v>138</v>
      </c>
      <c r="F252" s="121">
        <v>390.42</v>
      </c>
      <c r="G252" s="83"/>
      <c r="H252" s="79"/>
      <c r="I252" s="246">
        <f t="shared" si="7"/>
        <v>131095.04000000007</v>
      </c>
    </row>
    <row r="253" spans="1:9" s="58" customFormat="1" x14ac:dyDescent="0.45">
      <c r="A253">
        <f t="shared" si="6"/>
        <v>246</v>
      </c>
      <c r="B253" s="73" t="s">
        <v>463</v>
      </c>
      <c r="C253" s="73" t="s">
        <v>142</v>
      </c>
      <c r="G253" s="292">
        <v>565</v>
      </c>
      <c r="H253" s="79"/>
      <c r="I253" s="246">
        <f t="shared" si="7"/>
        <v>130530.04000000007</v>
      </c>
    </row>
    <row r="254" spans="1:9" s="58" customFormat="1" x14ac:dyDescent="0.45">
      <c r="A254">
        <f t="shared" si="6"/>
        <v>247</v>
      </c>
      <c r="B254" s="73" t="s">
        <v>471</v>
      </c>
      <c r="C254" s="73" t="s">
        <v>225</v>
      </c>
      <c r="G254" s="83"/>
      <c r="H254" s="79">
        <v>35</v>
      </c>
      <c r="I254" s="246">
        <f t="shared" si="7"/>
        <v>130495.04000000007</v>
      </c>
    </row>
    <row r="255" spans="1:9" s="58" customFormat="1" x14ac:dyDescent="0.45">
      <c r="A255">
        <f t="shared" si="6"/>
        <v>248</v>
      </c>
      <c r="B255" s="73" t="s">
        <v>471</v>
      </c>
      <c r="C255" s="73" t="s">
        <v>153</v>
      </c>
      <c r="G255" s="83"/>
      <c r="H255" s="79">
        <v>0.7</v>
      </c>
      <c r="I255" s="246">
        <f t="shared" si="7"/>
        <v>130494.34000000007</v>
      </c>
    </row>
    <row r="256" spans="1:9" s="58" customFormat="1" x14ac:dyDescent="0.45">
      <c r="A256">
        <f t="shared" si="6"/>
        <v>249</v>
      </c>
      <c r="B256" s="73" t="s">
        <v>471</v>
      </c>
      <c r="C256" s="73" t="s">
        <v>144</v>
      </c>
      <c r="F256" s="121">
        <v>339.86</v>
      </c>
      <c r="G256" s="83"/>
      <c r="H256" s="79"/>
      <c r="I256" s="246">
        <f t="shared" si="7"/>
        <v>130834.20000000007</v>
      </c>
    </row>
    <row r="257" spans="1:9" s="58" customFormat="1" x14ac:dyDescent="0.45">
      <c r="A257">
        <f t="shared" si="6"/>
        <v>250</v>
      </c>
      <c r="B257" s="73" t="s">
        <v>471</v>
      </c>
      <c r="C257" s="73" t="s">
        <v>136</v>
      </c>
      <c r="F257" s="121">
        <v>1040.69</v>
      </c>
      <c r="G257" s="83"/>
      <c r="H257" s="79"/>
      <c r="I257" s="246">
        <f t="shared" si="7"/>
        <v>131874.89000000007</v>
      </c>
    </row>
    <row r="258" spans="1:9" s="58" customFormat="1" ht="14.65" thickBot="1" x14ac:dyDescent="0.5">
      <c r="A258"/>
      <c r="B258" s="159"/>
      <c r="C258" s="73"/>
      <c r="D258"/>
      <c r="E258" s="6"/>
      <c r="F258" s="289">
        <f>SUM(F8:F257)</f>
        <v>78055.62</v>
      </c>
      <c r="G258" s="85">
        <f>SUM(G8:G257)</f>
        <v>59814.340000000004</v>
      </c>
      <c r="H258" s="81">
        <f>SUM(H7:H257)</f>
        <v>90.24</v>
      </c>
      <c r="I258" s="7"/>
    </row>
    <row r="259" spans="1:9" s="58" customFormat="1" ht="14.65" thickTop="1" x14ac:dyDescent="0.45">
      <c r="A259"/>
      <c r="B259" s="159" t="s">
        <v>25</v>
      </c>
      <c r="C259" s="74" t="s">
        <v>25</v>
      </c>
      <c r="D259" s="6" t="s">
        <v>25</v>
      </c>
      <c r="E259" s="6" t="s">
        <v>25</v>
      </c>
      <c r="F259" s="271"/>
      <c r="G259" s="83"/>
      <c r="H259" s="79"/>
      <c r="I259" s="7"/>
    </row>
    <row r="260" spans="1:9" s="58" customFormat="1" x14ac:dyDescent="0.45">
      <c r="A260"/>
      <c r="B260" s="73"/>
      <c r="C260" s="89" t="s">
        <v>25</v>
      </c>
      <c r="D260"/>
      <c r="E260" s="6"/>
      <c r="F260" s="271" t="s">
        <v>25</v>
      </c>
      <c r="G260" s="83"/>
      <c r="H260" s="79"/>
      <c r="I260" s="7"/>
    </row>
    <row r="261" spans="1:9" s="58" customFormat="1" x14ac:dyDescent="0.45">
      <c r="A261"/>
      <c r="B261" s="90"/>
      <c r="C261" s="90"/>
      <c r="D261" s="4"/>
      <c r="E261" s="16"/>
      <c r="F261" s="271"/>
      <c r="G261" s="83"/>
      <c r="H261" s="79"/>
      <c r="I261" s="7"/>
    </row>
    <row r="262" spans="1:9" s="58" customFormat="1" x14ac:dyDescent="0.45">
      <c r="A262"/>
      <c r="B262" s="90"/>
      <c r="C262" s="313" t="s">
        <v>129</v>
      </c>
      <c r="D262" s="313"/>
      <c r="E262" s="313"/>
      <c r="F262" s="271"/>
      <c r="G262" s="83"/>
      <c r="H262" s="79"/>
      <c r="I262"/>
    </row>
    <row r="263" spans="1:9" s="58" customFormat="1" x14ac:dyDescent="0.45">
      <c r="A263"/>
      <c r="B263" s="90"/>
      <c r="C263" s="91"/>
      <c r="D263" s="53"/>
      <c r="E263" s="53"/>
      <c r="F263" s="194"/>
      <c r="G263" s="83"/>
      <c r="H263" s="79"/>
      <c r="I263"/>
    </row>
    <row r="264" spans="1:9" s="58" customFormat="1" x14ac:dyDescent="0.45">
      <c r="A264"/>
      <c r="B264" s="90"/>
      <c r="C264" s="92" t="s">
        <v>0</v>
      </c>
      <c r="D264" s="18" t="s">
        <v>12</v>
      </c>
      <c r="E264" s="18" t="s">
        <v>11</v>
      </c>
      <c r="F264" s="194"/>
      <c r="G264" s="83"/>
      <c r="H264" s="79"/>
      <c r="I264"/>
    </row>
    <row r="265" spans="1:9" s="58" customFormat="1" x14ac:dyDescent="0.45">
      <c r="A265"/>
      <c r="B265" s="90"/>
      <c r="C265" s="57" t="s">
        <v>30</v>
      </c>
      <c r="D265" s="19"/>
      <c r="E265" s="13">
        <f>SUM(I7)</f>
        <v>113723.85000000003</v>
      </c>
      <c r="F265" s="194"/>
      <c r="G265" s="83"/>
      <c r="H265" s="79"/>
      <c r="I265"/>
    </row>
    <row r="266" spans="1:9" s="58" customFormat="1" x14ac:dyDescent="0.45">
      <c r="A266"/>
      <c r="B266" s="90"/>
      <c r="C266" s="56" t="s">
        <v>41</v>
      </c>
      <c r="D266" s="19" t="s">
        <v>25</v>
      </c>
      <c r="E266" s="12">
        <f>SUM(F258)</f>
        <v>78055.62</v>
      </c>
      <c r="F266" s="194"/>
      <c r="G266" s="83"/>
      <c r="H266" s="79"/>
      <c r="I266"/>
    </row>
    <row r="267" spans="1:9" s="58" customFormat="1" ht="15.75" x14ac:dyDescent="0.5">
      <c r="A267"/>
      <c r="B267" s="90"/>
      <c r="C267" s="20" t="s">
        <v>9</v>
      </c>
      <c r="D267" s="21" t="s">
        <v>25</v>
      </c>
      <c r="E267" s="24">
        <f>SUM(E265:E266)</f>
        <v>191779.47000000003</v>
      </c>
      <c r="F267" s="194"/>
      <c r="G267" s="83" t="s">
        <v>25</v>
      </c>
      <c r="H267" s="79"/>
      <c r="I267"/>
    </row>
    <row r="268" spans="1:9" s="58" customFormat="1" x14ac:dyDescent="0.45">
      <c r="A268"/>
      <c r="B268" s="90"/>
      <c r="C268" s="90"/>
      <c r="D268" s="4"/>
      <c r="E268" s="25"/>
      <c r="F268" s="194"/>
      <c r="G268" s="83"/>
      <c r="H268" s="79"/>
      <c r="I268"/>
    </row>
    <row r="269" spans="1:9" s="58" customFormat="1" x14ac:dyDescent="0.45">
      <c r="A269"/>
      <c r="B269" s="90"/>
      <c r="C269" s="92" t="s">
        <v>1</v>
      </c>
      <c r="D269" s="4"/>
      <c r="E269" s="25"/>
      <c r="F269" s="194"/>
      <c r="G269" s="83"/>
      <c r="H269" s="79"/>
      <c r="I269"/>
    </row>
    <row r="270" spans="1:9" s="58" customFormat="1" ht="105" customHeight="1" x14ac:dyDescent="0.45">
      <c r="A270"/>
      <c r="B270" s="90"/>
      <c r="C270" s="314" t="s">
        <v>264</v>
      </c>
      <c r="D270" s="315"/>
      <c r="E270" s="40">
        <f>SUM(G25)+G26+G36+G35+G30+G37+G67+G68+G69+G70+G76+G77+G78+G97+G111+G112+G122+G123+G186+G189+G236+G249+G253</f>
        <v>30940.589999999997</v>
      </c>
      <c r="F270" s="194"/>
      <c r="G270" s="83"/>
      <c r="H270" s="79"/>
      <c r="I270"/>
    </row>
    <row r="271" spans="1:9" s="58" customFormat="1" x14ac:dyDescent="0.45">
      <c r="A271"/>
      <c r="B271" s="90"/>
      <c r="C271" s="316" t="s">
        <v>261</v>
      </c>
      <c r="D271" s="316"/>
      <c r="E271" s="41">
        <f>SUM(G118:G119)</f>
        <v>16608.7</v>
      </c>
      <c r="F271" s="194"/>
      <c r="G271" s="83"/>
      <c r="H271" s="79"/>
      <c r="I271"/>
    </row>
    <row r="272" spans="1:9" s="58" customFormat="1" ht="43.15" customHeight="1" x14ac:dyDescent="0.45">
      <c r="A272"/>
      <c r="B272" s="90"/>
      <c r="C272" s="317" t="s">
        <v>262</v>
      </c>
      <c r="D272" s="318"/>
      <c r="E272" s="75">
        <f>SUM(G98:G107)</f>
        <v>5408.5</v>
      </c>
      <c r="F272" s="194"/>
      <c r="G272" s="83"/>
      <c r="H272" s="79"/>
      <c r="I272"/>
    </row>
    <row r="273" spans="1:9" s="58" customFormat="1" x14ac:dyDescent="0.45">
      <c r="A273"/>
      <c r="B273" s="90"/>
      <c r="C273" s="317" t="s">
        <v>251</v>
      </c>
      <c r="D273" s="318"/>
      <c r="E273" s="35">
        <f>SUM(G108:G109)</f>
        <v>2446.65</v>
      </c>
      <c r="F273" s="194"/>
      <c r="G273" s="83"/>
      <c r="H273" s="79"/>
      <c r="I273"/>
    </row>
    <row r="274" spans="1:9" s="58" customFormat="1" x14ac:dyDescent="0.45">
      <c r="A274"/>
      <c r="B274" s="90"/>
      <c r="C274" s="316" t="s">
        <v>252</v>
      </c>
      <c r="D274" s="316"/>
      <c r="E274" s="52">
        <f>SUM(G50)+G80+G81+G237</f>
        <v>143.5</v>
      </c>
      <c r="F274" s="194"/>
      <c r="G274" s="83"/>
      <c r="H274" s="79"/>
      <c r="I274"/>
    </row>
    <row r="275" spans="1:9" s="58" customFormat="1" ht="56.25" customHeight="1" x14ac:dyDescent="0.45">
      <c r="A275"/>
      <c r="B275" s="90"/>
      <c r="C275" s="316" t="s">
        <v>265</v>
      </c>
      <c r="D275" s="316"/>
      <c r="E275" s="36">
        <f>SUM(G23)+G24+G29+G31+G49+G53+G73+G75+G79+G94+G131+G209+G216+G234+G235</f>
        <v>4266.3999999999996</v>
      </c>
      <c r="F275" s="194" t="s">
        <v>25</v>
      </c>
      <c r="G275" s="83"/>
      <c r="H275" s="79"/>
      <c r="I275"/>
    </row>
    <row r="276" spans="1:9" s="58" customFormat="1" ht="56.65" customHeight="1" x14ac:dyDescent="0.45">
      <c r="A276"/>
      <c r="B276" s="90"/>
      <c r="C276" s="316" t="s">
        <v>263</v>
      </c>
      <c r="D276" s="316"/>
      <c r="E276" s="37">
        <f>SUM(H258)</f>
        <v>90.24</v>
      </c>
      <c r="F276" s="194" t="s">
        <v>25</v>
      </c>
      <c r="G276" s="83" t="s">
        <v>25</v>
      </c>
      <c r="H276" s="79"/>
      <c r="I276"/>
    </row>
    <row r="277" spans="1:9" s="58" customFormat="1" x14ac:dyDescent="0.45">
      <c r="A277"/>
      <c r="B277" s="90"/>
      <c r="C277" s="93" t="s">
        <v>10</v>
      </c>
      <c r="D277" s="4"/>
      <c r="E277" s="39">
        <f>SUM(E270:E276)</f>
        <v>59904.579999999994</v>
      </c>
      <c r="F277" s="194"/>
      <c r="G277" s="83"/>
      <c r="H277" s="79"/>
      <c r="I277"/>
    </row>
    <row r="278" spans="1:9" s="58" customFormat="1" ht="14.65" thickBot="1" x14ac:dyDescent="0.5">
      <c r="A278"/>
      <c r="B278" s="90"/>
      <c r="C278" s="90"/>
      <c r="D278" s="4"/>
      <c r="E278" s="23"/>
      <c r="F278" s="194"/>
      <c r="G278" s="83"/>
      <c r="H278" s="79"/>
      <c r="I278"/>
    </row>
    <row r="279" spans="1:9" s="58" customFormat="1" ht="16.149999999999999" thickBot="1" x14ac:dyDescent="0.55000000000000004">
      <c r="A279"/>
      <c r="B279" s="90"/>
      <c r="C279" s="310" t="s">
        <v>3</v>
      </c>
      <c r="D279" s="311"/>
      <c r="E279" s="27">
        <f>SUM(-E277,E267)</f>
        <v>131874.89000000004</v>
      </c>
      <c r="F279" s="194"/>
      <c r="G279" s="83">
        <f>SUM(E279,-I257)</f>
        <v>0</v>
      </c>
      <c r="H279" s="79"/>
      <c r="I279"/>
    </row>
    <row r="280" spans="1:9" s="58" customFormat="1" x14ac:dyDescent="0.45">
      <c r="A280"/>
      <c r="B280" s="90"/>
      <c r="C280" s="90"/>
      <c r="D280" s="4"/>
      <c r="E280" s="30"/>
      <c r="F280" s="290"/>
      <c r="G280" s="83"/>
      <c r="H280" s="79"/>
      <c r="I280"/>
    </row>
    <row r="281" spans="1:9" s="58" customFormat="1" x14ac:dyDescent="0.45">
      <c r="A281"/>
      <c r="B281" s="90"/>
      <c r="C281" s="90"/>
      <c r="D281" s="4"/>
      <c r="E281" s="49"/>
      <c r="F281" s="290"/>
      <c r="G281" s="83"/>
      <c r="H281" s="79"/>
      <c r="I281"/>
    </row>
    <row r="282" spans="1:9" s="58" customFormat="1" x14ac:dyDescent="0.45">
      <c r="A282"/>
      <c r="B282" s="73"/>
      <c r="C282" s="73"/>
      <c r="D282"/>
      <c r="E282" s="29"/>
      <c r="F282" s="290"/>
      <c r="G282" s="83"/>
      <c r="H282" s="79"/>
      <c r="I282"/>
    </row>
    <row r="283" spans="1:9" s="58" customFormat="1" x14ac:dyDescent="0.45">
      <c r="A283"/>
      <c r="B283" s="73"/>
      <c r="C283" s="73"/>
      <c r="D283"/>
      <c r="E283" s="29"/>
      <c r="F283" s="194"/>
      <c r="G283" s="83"/>
      <c r="H283" s="79"/>
      <c r="I283"/>
    </row>
    <row r="284" spans="1:9" s="8" customFormat="1" x14ac:dyDescent="0.45">
      <c r="A284"/>
      <c r="B284" s="73"/>
      <c r="C284" s="73"/>
      <c r="D284"/>
      <c r="E284" s="29"/>
      <c r="F284" s="194"/>
      <c r="G284" s="83"/>
      <c r="H284" s="79"/>
      <c r="I284"/>
    </row>
    <row r="285" spans="1:9" s="8" customFormat="1" x14ac:dyDescent="0.45">
      <c r="A285"/>
      <c r="B285" s="73"/>
      <c r="C285" s="73"/>
      <c r="D285"/>
      <c r="E285" s="29">
        <v>11</v>
      </c>
      <c r="F285" s="194"/>
      <c r="G285" s="83"/>
      <c r="H285" s="79"/>
      <c r="I285"/>
    </row>
    <row r="286" spans="1:9" s="8" customFormat="1" x14ac:dyDescent="0.45">
      <c r="A286"/>
      <c r="B286" s="73"/>
      <c r="C286" s="73"/>
      <c r="D286"/>
      <c r="E286" s="29"/>
      <c r="F286" s="194"/>
      <c r="G286" s="83"/>
      <c r="H286" s="79"/>
      <c r="I286"/>
    </row>
    <row r="287" spans="1:9" s="8" customFormat="1" x14ac:dyDescent="0.45">
      <c r="A287"/>
      <c r="B287" s="73"/>
      <c r="C287" s="73"/>
      <c r="D287"/>
      <c r="E287" s="29"/>
      <c r="F287" s="194"/>
      <c r="G287" s="83"/>
      <c r="H287" s="79"/>
      <c r="I287"/>
    </row>
    <row r="288" spans="1:9" s="8" customFormat="1" x14ac:dyDescent="0.45">
      <c r="A288"/>
      <c r="B288" s="73"/>
      <c r="C288" s="73"/>
      <c r="D288"/>
      <c r="E288" s="34"/>
      <c r="F288" s="194"/>
      <c r="G288" s="83"/>
      <c r="H288" s="79"/>
      <c r="I288"/>
    </row>
  </sheetData>
  <sortState xmlns:xlrd2="http://schemas.microsoft.com/office/spreadsheetml/2017/richdata2" ref="B246:H257">
    <sortCondition ref="B246:B257"/>
  </sortState>
  <mergeCells count="15">
    <mergeCell ref="C275:D275"/>
    <mergeCell ref="C276:D276"/>
    <mergeCell ref="C279:D279"/>
    <mergeCell ref="C262:E262"/>
    <mergeCell ref="C270:D270"/>
    <mergeCell ref="C271:D271"/>
    <mergeCell ref="C272:D272"/>
    <mergeCell ref="C273:D273"/>
    <mergeCell ref="C274:D274"/>
    <mergeCell ref="H5:H6"/>
    <mergeCell ref="B5:B6"/>
    <mergeCell ref="C5:C6"/>
    <mergeCell ref="D5:E6"/>
    <mergeCell ref="F5:F6"/>
    <mergeCell ref="G5:G6"/>
  </mergeCells>
  <phoneticPr fontId="34" type="noConversion"/>
  <pageMargins left="0.7" right="0.7" top="0.75" bottom="0.75" header="0.3" footer="0.3"/>
  <pageSetup paperSize="9" scale="70" orientation="portrait" r:id="rId1"/>
  <legacyDrawing r:id="rId2"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4D3F57BF-0110-46B9-BF18-82D5EA9005C7}">
  <sheetPr>
    <tabColor theme="9" tint="-0.249977111117893"/>
  </sheetPr>
  <dimension ref="A1:N253"/>
  <sheetViews>
    <sheetView topLeftCell="A4" zoomScale="80" zoomScaleNormal="80" workbookViewId="0">
      <pane xSplit="1" ySplit="3" topLeftCell="B73" activePane="bottomRight" state="frozen"/>
      <selection activeCell="D98" sqref="D98"/>
      <selection pane="topRight" activeCell="D98" sqref="D98"/>
      <selection pane="bottomLeft" activeCell="D98" sqref="D98"/>
      <selection pane="bottomRight" activeCell="C88" sqref="C88:H89"/>
    </sheetView>
  </sheetViews>
  <sheetFormatPr baseColWidth="10" defaultRowHeight="14.25" x14ac:dyDescent="0.45"/>
  <cols>
    <col min="2" max="2" width="11.86328125" style="100" bestFit="1" customWidth="1"/>
    <col min="3" max="3" width="37.265625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79" bestFit="1" customWidth="1"/>
    <col min="8" max="8" width="9.73046875" style="79" customWidth="1"/>
    <col min="9" max="9" width="12" bestFit="1" customWidth="1"/>
    <col min="10" max="10" width="15.265625" bestFit="1" customWidth="1"/>
    <col min="11" max="11" width="13.3984375" style="58" bestFit="1" customWidth="1"/>
    <col min="12" max="14" width="11.3984375" style="58"/>
  </cols>
  <sheetData>
    <row r="1" spans="1:10" ht="15.75" x14ac:dyDescent="0.5">
      <c r="B1" s="98"/>
    </row>
    <row r="2" spans="1:10" x14ac:dyDescent="0.45">
      <c r="B2" s="99" t="s">
        <v>31</v>
      </c>
      <c r="C2" s="3"/>
      <c r="D2" s="3"/>
      <c r="E2" s="15"/>
      <c r="F2" s="9"/>
      <c r="G2" s="82"/>
      <c r="H2" s="82"/>
    </row>
    <row r="3" spans="1:10" x14ac:dyDescent="0.45">
      <c r="B3" s="99" t="s">
        <v>26</v>
      </c>
      <c r="C3" s="5">
        <v>20537982765</v>
      </c>
      <c r="D3" s="3"/>
      <c r="E3" s="15"/>
      <c r="F3" s="9"/>
      <c r="G3" s="82"/>
      <c r="H3" s="82"/>
      <c r="I3" s="3"/>
    </row>
    <row r="4" spans="1:10" x14ac:dyDescent="0.45">
      <c r="B4" s="99" t="s">
        <v>6</v>
      </c>
      <c r="C4" s="5" t="s">
        <v>40</v>
      </c>
      <c r="D4" s="3"/>
      <c r="E4" s="15"/>
      <c r="F4" s="9"/>
      <c r="G4" s="82"/>
      <c r="H4" s="82"/>
      <c r="I4" s="3"/>
    </row>
    <row r="5" spans="1:10" ht="15" customHeight="1" x14ac:dyDescent="0.45">
      <c r="A5" s="1"/>
      <c r="B5" s="307" t="s">
        <v>2</v>
      </c>
      <c r="C5" s="308" t="s">
        <v>32</v>
      </c>
      <c r="D5" s="312" t="s">
        <v>36</v>
      </c>
      <c r="E5" s="312"/>
      <c r="F5" s="309" t="s">
        <v>7</v>
      </c>
      <c r="G5" s="322" t="s">
        <v>8</v>
      </c>
      <c r="H5" s="322" t="s">
        <v>5</v>
      </c>
      <c r="I5" s="33" t="s">
        <v>3</v>
      </c>
    </row>
    <row r="6" spans="1:10" x14ac:dyDescent="0.45">
      <c r="A6" s="2"/>
      <c r="B6" s="307"/>
      <c r="C6" s="308"/>
      <c r="D6" s="312"/>
      <c r="E6" s="312"/>
      <c r="F6" s="309"/>
      <c r="G6" s="322"/>
      <c r="H6" s="322"/>
      <c r="I6" s="33" t="s">
        <v>4</v>
      </c>
    </row>
    <row r="7" spans="1:10" s="58" customFormat="1" x14ac:dyDescent="0.45">
      <c r="A7"/>
      <c r="B7" s="100"/>
      <c r="C7" s="3" t="s">
        <v>30</v>
      </c>
      <c r="D7" t="s">
        <v>25</v>
      </c>
      <c r="E7" s="6"/>
      <c r="F7" s="8"/>
      <c r="G7" s="79"/>
      <c r="H7" s="79"/>
      <c r="I7" s="9">
        <f>SUM('MAY26'!E279)</f>
        <v>131874.89000000004</v>
      </c>
      <c r="J7"/>
    </row>
    <row r="8" spans="1:10" s="58" customFormat="1" x14ac:dyDescent="0.45">
      <c r="A8">
        <f t="shared" ref="A8:A75" si="0">ROW()-7</f>
        <v>1</v>
      </c>
      <c r="B8" s="100" t="s">
        <v>470</v>
      </c>
      <c r="C8" t="s">
        <v>138</v>
      </c>
      <c r="D8"/>
      <c r="E8" s="6"/>
      <c r="F8" s="76">
        <v>620</v>
      </c>
      <c r="G8" s="83"/>
      <c r="H8" s="79"/>
      <c r="I8" s="246">
        <f t="shared" ref="I8:I71" si="1">I7+F8-G8-H8</f>
        <v>132494.89000000004</v>
      </c>
    </row>
    <row r="9" spans="1:10" s="58" customFormat="1" x14ac:dyDescent="0.45">
      <c r="A9">
        <f t="shared" si="0"/>
        <v>2</v>
      </c>
      <c r="B9" s="100" t="s">
        <v>470</v>
      </c>
      <c r="C9" t="s">
        <v>144</v>
      </c>
      <c r="D9"/>
      <c r="E9" s="6"/>
      <c r="F9" s="76">
        <v>517</v>
      </c>
      <c r="G9" s="83"/>
      <c r="H9" s="79"/>
      <c r="I9" s="246">
        <f t="shared" si="1"/>
        <v>133011.89000000004</v>
      </c>
    </row>
    <row r="10" spans="1:10" s="58" customFormat="1" x14ac:dyDescent="0.45">
      <c r="A10">
        <f t="shared" si="0"/>
        <v>3</v>
      </c>
      <c r="B10" s="100" t="s">
        <v>470</v>
      </c>
      <c r="C10" t="s">
        <v>138</v>
      </c>
      <c r="D10"/>
      <c r="E10" s="6"/>
      <c r="F10" s="76">
        <v>434.4</v>
      </c>
      <c r="G10" s="83"/>
      <c r="H10" s="79"/>
      <c r="I10" s="246">
        <f t="shared" si="1"/>
        <v>133446.29000000004</v>
      </c>
    </row>
    <row r="11" spans="1:10" s="58" customFormat="1" x14ac:dyDescent="0.45">
      <c r="A11">
        <f t="shared" si="0"/>
        <v>4</v>
      </c>
      <c r="B11" s="100" t="s">
        <v>470</v>
      </c>
      <c r="C11" t="s">
        <v>136</v>
      </c>
      <c r="D11"/>
      <c r="E11" s="6"/>
      <c r="F11" s="76">
        <v>428</v>
      </c>
      <c r="G11" s="83"/>
      <c r="H11" s="79"/>
      <c r="I11" s="246">
        <f t="shared" si="1"/>
        <v>133874.29000000004</v>
      </c>
    </row>
    <row r="12" spans="1:10" s="58" customFormat="1" x14ac:dyDescent="0.45">
      <c r="A12">
        <f t="shared" si="0"/>
        <v>5</v>
      </c>
      <c r="B12" s="100" t="s">
        <v>470</v>
      </c>
      <c r="C12" t="s">
        <v>144</v>
      </c>
      <c r="D12"/>
      <c r="E12" s="6"/>
      <c r="F12" s="76">
        <v>405.58</v>
      </c>
      <c r="H12" s="79"/>
      <c r="I12" s="246">
        <f t="shared" si="1"/>
        <v>134279.87000000002</v>
      </c>
    </row>
    <row r="13" spans="1:10" s="58" customFormat="1" x14ac:dyDescent="0.45">
      <c r="A13">
        <f t="shared" si="0"/>
        <v>6</v>
      </c>
      <c r="B13" s="100" t="s">
        <v>470</v>
      </c>
      <c r="C13" t="s">
        <v>138</v>
      </c>
      <c r="D13"/>
      <c r="E13" s="6"/>
      <c r="F13" s="76">
        <v>389.33</v>
      </c>
      <c r="H13" s="79"/>
      <c r="I13" s="246">
        <f t="shared" si="1"/>
        <v>134669.20000000001</v>
      </c>
    </row>
    <row r="14" spans="1:10" s="58" customFormat="1" x14ac:dyDescent="0.45">
      <c r="A14">
        <f t="shared" si="0"/>
        <v>7</v>
      </c>
      <c r="B14" s="100" t="s">
        <v>470</v>
      </c>
      <c r="C14" t="s">
        <v>138</v>
      </c>
      <c r="D14"/>
      <c r="E14" s="6"/>
      <c r="F14" s="76">
        <v>378.91</v>
      </c>
      <c r="H14" s="79"/>
      <c r="I14" s="246">
        <f t="shared" si="1"/>
        <v>135048.11000000002</v>
      </c>
    </row>
    <row r="15" spans="1:10" s="58" customFormat="1" x14ac:dyDescent="0.45">
      <c r="A15">
        <f t="shared" si="0"/>
        <v>8</v>
      </c>
      <c r="B15" s="100" t="s">
        <v>470</v>
      </c>
      <c r="C15" t="s">
        <v>147</v>
      </c>
      <c r="D15"/>
      <c r="E15" s="6"/>
      <c r="F15" s="76">
        <v>368.16</v>
      </c>
      <c r="H15" s="79"/>
      <c r="I15" s="246">
        <f t="shared" si="1"/>
        <v>135416.27000000002</v>
      </c>
    </row>
    <row r="16" spans="1:10" s="58" customFormat="1" x14ac:dyDescent="0.45">
      <c r="A16">
        <f t="shared" si="0"/>
        <v>9</v>
      </c>
      <c r="B16" s="100" t="s">
        <v>470</v>
      </c>
      <c r="C16" t="s">
        <v>143</v>
      </c>
      <c r="D16"/>
      <c r="E16" s="6"/>
      <c r="F16" s="76">
        <v>337.15</v>
      </c>
      <c r="H16" s="79"/>
      <c r="I16" s="246">
        <f t="shared" si="1"/>
        <v>135753.42000000001</v>
      </c>
    </row>
    <row r="17" spans="1:10" s="58" customFormat="1" x14ac:dyDescent="0.45">
      <c r="A17">
        <f t="shared" si="0"/>
        <v>10</v>
      </c>
      <c r="B17" s="100" t="s">
        <v>470</v>
      </c>
      <c r="C17" t="s">
        <v>136</v>
      </c>
      <c r="D17"/>
      <c r="E17" s="6"/>
      <c r="F17" s="76">
        <v>300</v>
      </c>
      <c r="H17" s="79"/>
      <c r="I17" s="246">
        <f t="shared" si="1"/>
        <v>136053.42000000001</v>
      </c>
    </row>
    <row r="18" spans="1:10" s="58" customFormat="1" x14ac:dyDescent="0.45">
      <c r="A18">
        <f t="shared" si="0"/>
        <v>11</v>
      </c>
      <c r="B18" s="100" t="s">
        <v>470</v>
      </c>
      <c r="C18" t="s">
        <v>259</v>
      </c>
      <c r="D18"/>
      <c r="E18" s="6"/>
      <c r="F18" s="76">
        <v>0.05</v>
      </c>
      <c r="H18" s="79"/>
      <c r="I18" s="246">
        <f t="shared" si="1"/>
        <v>136053.47</v>
      </c>
    </row>
    <row r="19" spans="1:10" s="58" customFormat="1" x14ac:dyDescent="0.45">
      <c r="A19">
        <f t="shared" si="0"/>
        <v>12</v>
      </c>
      <c r="B19" s="73" t="s">
        <v>470</v>
      </c>
      <c r="C19" s="73" t="s">
        <v>231</v>
      </c>
      <c r="G19" s="292">
        <v>715.13</v>
      </c>
      <c r="H19" s="79"/>
      <c r="I19" s="246">
        <f t="shared" si="1"/>
        <v>135338.34</v>
      </c>
    </row>
    <row r="20" spans="1:10" s="58" customFormat="1" x14ac:dyDescent="0.45">
      <c r="A20">
        <f t="shared" si="0"/>
        <v>13</v>
      </c>
      <c r="B20" s="73" t="s">
        <v>470</v>
      </c>
      <c r="C20" s="73" t="s">
        <v>472</v>
      </c>
      <c r="G20" s="292">
        <v>565</v>
      </c>
      <c r="H20" s="79"/>
      <c r="I20" s="246">
        <f t="shared" si="1"/>
        <v>134773.34</v>
      </c>
    </row>
    <row r="21" spans="1:10" s="58" customFormat="1" x14ac:dyDescent="0.45">
      <c r="A21">
        <f t="shared" si="0"/>
        <v>14</v>
      </c>
      <c r="B21" s="73" t="s">
        <v>470</v>
      </c>
      <c r="C21" s="73" t="s">
        <v>141</v>
      </c>
      <c r="G21" s="292">
        <v>100</v>
      </c>
      <c r="H21" s="79"/>
      <c r="I21" s="246">
        <f t="shared" si="1"/>
        <v>134673.34</v>
      </c>
    </row>
    <row r="22" spans="1:10" s="58" customFormat="1" x14ac:dyDescent="0.45">
      <c r="A22">
        <f t="shared" si="0"/>
        <v>15</v>
      </c>
      <c r="B22" s="100" t="s">
        <v>476</v>
      </c>
      <c r="C22" t="s">
        <v>138</v>
      </c>
      <c r="D22"/>
      <c r="E22" s="6"/>
      <c r="F22" s="76">
        <v>848.37</v>
      </c>
      <c r="G22" s="79"/>
      <c r="H22" s="79"/>
      <c r="I22" s="246">
        <f t="shared" si="1"/>
        <v>135521.71</v>
      </c>
      <c r="J22"/>
    </row>
    <row r="23" spans="1:10" s="58" customFormat="1" x14ac:dyDescent="0.45">
      <c r="A23">
        <f t="shared" si="0"/>
        <v>16</v>
      </c>
      <c r="B23" s="100" t="s">
        <v>476</v>
      </c>
      <c r="C23" t="s">
        <v>136</v>
      </c>
      <c r="D23"/>
      <c r="E23" s="6"/>
      <c r="F23" s="76">
        <v>500</v>
      </c>
      <c r="G23" s="79"/>
      <c r="H23" s="79"/>
      <c r="I23" s="246">
        <f t="shared" si="1"/>
        <v>136021.71</v>
      </c>
      <c r="J23"/>
    </row>
    <row r="24" spans="1:10" s="58" customFormat="1" x14ac:dyDescent="0.45">
      <c r="A24">
        <f t="shared" si="0"/>
        <v>17</v>
      </c>
      <c r="B24" s="100" t="s">
        <v>476</v>
      </c>
      <c r="C24" t="s">
        <v>144</v>
      </c>
      <c r="D24"/>
      <c r="E24" s="6"/>
      <c r="F24" s="76">
        <v>403.96</v>
      </c>
      <c r="G24" s="79"/>
      <c r="H24" s="79"/>
      <c r="I24" s="246">
        <f t="shared" si="1"/>
        <v>136425.66999999998</v>
      </c>
      <c r="J24"/>
    </row>
    <row r="25" spans="1:10" s="58" customFormat="1" x14ac:dyDescent="0.45">
      <c r="A25">
        <f t="shared" si="0"/>
        <v>18</v>
      </c>
      <c r="B25" s="100" t="s">
        <v>476</v>
      </c>
      <c r="C25" t="s">
        <v>138</v>
      </c>
      <c r="D25"/>
      <c r="E25" s="6"/>
      <c r="F25" s="76">
        <v>379.51</v>
      </c>
      <c r="G25" s="79"/>
      <c r="H25" s="79"/>
      <c r="I25" s="246">
        <f t="shared" si="1"/>
        <v>136805.18</v>
      </c>
      <c r="J25"/>
    </row>
    <row r="26" spans="1:10" s="58" customFormat="1" x14ac:dyDescent="0.45">
      <c r="A26">
        <f t="shared" si="0"/>
        <v>19</v>
      </c>
      <c r="B26" s="100" t="s">
        <v>476</v>
      </c>
      <c r="C26" t="s">
        <v>136</v>
      </c>
      <c r="D26"/>
      <c r="E26" s="6"/>
      <c r="F26" s="76">
        <v>351.76</v>
      </c>
      <c r="G26" s="79"/>
      <c r="H26" s="79"/>
      <c r="I26" s="246">
        <f t="shared" si="1"/>
        <v>137156.94</v>
      </c>
      <c r="J26"/>
    </row>
    <row r="27" spans="1:10" s="58" customFormat="1" x14ac:dyDescent="0.45">
      <c r="A27">
        <f t="shared" si="0"/>
        <v>20</v>
      </c>
      <c r="B27" s="100" t="s">
        <v>476</v>
      </c>
      <c r="C27" t="s">
        <v>142</v>
      </c>
      <c r="D27"/>
      <c r="E27" s="6"/>
      <c r="F27" s="6"/>
      <c r="G27" s="296">
        <v>502</v>
      </c>
      <c r="H27" s="79"/>
      <c r="I27" s="246">
        <f t="shared" si="1"/>
        <v>136654.94</v>
      </c>
      <c r="J27"/>
    </row>
    <row r="28" spans="1:10" s="58" customFormat="1" x14ac:dyDescent="0.45">
      <c r="A28">
        <f t="shared" si="0"/>
        <v>21</v>
      </c>
      <c r="B28" s="100" t="s">
        <v>476</v>
      </c>
      <c r="C28" t="s">
        <v>166</v>
      </c>
      <c r="D28"/>
      <c r="E28" s="6"/>
      <c r="F28" s="6"/>
      <c r="G28" s="296">
        <v>220</v>
      </c>
      <c r="H28" s="79"/>
      <c r="I28" s="246">
        <f t="shared" si="1"/>
        <v>136434.94</v>
      </c>
      <c r="J28"/>
    </row>
    <row r="29" spans="1:10" s="58" customFormat="1" x14ac:dyDescent="0.45">
      <c r="A29">
        <f t="shared" si="0"/>
        <v>22</v>
      </c>
      <c r="B29" s="100" t="s">
        <v>476</v>
      </c>
      <c r="C29" t="s">
        <v>142</v>
      </c>
      <c r="D29"/>
      <c r="E29" s="6"/>
      <c r="F29" s="6"/>
      <c r="G29" s="296">
        <v>172</v>
      </c>
      <c r="H29" s="79"/>
      <c r="I29" s="246">
        <f t="shared" si="1"/>
        <v>136262.94</v>
      </c>
      <c r="J29"/>
    </row>
    <row r="30" spans="1:10" s="58" customFormat="1" x14ac:dyDescent="0.45">
      <c r="A30">
        <f t="shared" si="0"/>
        <v>23</v>
      </c>
      <c r="B30" s="100" t="s">
        <v>476</v>
      </c>
      <c r="C30" t="s">
        <v>207</v>
      </c>
      <c r="D30"/>
      <c r="E30" s="6"/>
      <c r="F30" s="6"/>
      <c r="G30" s="296">
        <v>140</v>
      </c>
      <c r="H30" s="79"/>
      <c r="I30" s="246">
        <f t="shared" si="1"/>
        <v>136122.94</v>
      </c>
      <c r="J30"/>
    </row>
    <row r="31" spans="1:10" s="58" customFormat="1" x14ac:dyDescent="0.45">
      <c r="A31">
        <f t="shared" si="0"/>
        <v>24</v>
      </c>
      <c r="B31" s="100" t="s">
        <v>476</v>
      </c>
      <c r="C31" t="s">
        <v>477</v>
      </c>
      <c r="D31"/>
      <c r="E31" s="6"/>
      <c r="F31" s="76">
        <v>345.4</v>
      </c>
      <c r="G31" s="79"/>
      <c r="H31" s="79"/>
      <c r="I31" s="246">
        <f t="shared" si="1"/>
        <v>136468.34</v>
      </c>
      <c r="J31"/>
    </row>
    <row r="32" spans="1:10" s="58" customFormat="1" x14ac:dyDescent="0.45">
      <c r="A32">
        <f t="shared" si="0"/>
        <v>25</v>
      </c>
      <c r="B32" s="100" t="s">
        <v>476</v>
      </c>
      <c r="C32" t="s">
        <v>138</v>
      </c>
      <c r="D32"/>
      <c r="E32" s="6"/>
      <c r="F32" s="76">
        <v>322.19</v>
      </c>
      <c r="G32" s="79"/>
      <c r="H32" s="79"/>
      <c r="I32" s="246">
        <f t="shared" si="1"/>
        <v>136790.53</v>
      </c>
      <c r="J32"/>
    </row>
    <row r="33" spans="1:10" s="58" customFormat="1" x14ac:dyDescent="0.45">
      <c r="A33">
        <f t="shared" si="0"/>
        <v>26</v>
      </c>
      <c r="B33" s="100" t="s">
        <v>476</v>
      </c>
      <c r="C33" t="s">
        <v>136</v>
      </c>
      <c r="D33"/>
      <c r="E33" s="6"/>
      <c r="F33" s="76">
        <v>100</v>
      </c>
      <c r="G33" s="79"/>
      <c r="H33" s="79"/>
      <c r="I33" s="246">
        <f t="shared" si="1"/>
        <v>136890.53</v>
      </c>
      <c r="J33"/>
    </row>
    <row r="34" spans="1:10" s="58" customFormat="1" x14ac:dyDescent="0.45">
      <c r="A34">
        <f t="shared" si="0"/>
        <v>27</v>
      </c>
      <c r="B34" s="100" t="s">
        <v>476</v>
      </c>
      <c r="C34" t="s">
        <v>144</v>
      </c>
      <c r="D34"/>
      <c r="E34" s="6"/>
      <c r="F34" s="76">
        <v>55</v>
      </c>
      <c r="G34" s="79"/>
      <c r="H34" s="79"/>
      <c r="I34" s="246">
        <f t="shared" si="1"/>
        <v>136945.53</v>
      </c>
      <c r="J34"/>
    </row>
    <row r="35" spans="1:10" s="58" customFormat="1" x14ac:dyDescent="0.45">
      <c r="A35">
        <f t="shared" si="0"/>
        <v>28</v>
      </c>
      <c r="B35" s="100" t="s">
        <v>475</v>
      </c>
      <c r="C35" t="s">
        <v>136</v>
      </c>
      <c r="D35"/>
      <c r="E35" s="6"/>
      <c r="F35" s="76">
        <v>377.14</v>
      </c>
      <c r="G35" s="79"/>
      <c r="H35" s="79"/>
      <c r="I35" s="246">
        <f t="shared" si="1"/>
        <v>137322.67000000001</v>
      </c>
      <c r="J35"/>
    </row>
    <row r="36" spans="1:10" s="58" customFormat="1" x14ac:dyDescent="0.45">
      <c r="A36">
        <f t="shared" si="0"/>
        <v>29</v>
      </c>
      <c r="B36" s="100" t="s">
        <v>475</v>
      </c>
      <c r="C36" t="s">
        <v>144</v>
      </c>
      <c r="D36"/>
      <c r="E36" s="6"/>
      <c r="F36" s="76">
        <v>374.11</v>
      </c>
      <c r="G36" s="79"/>
      <c r="H36" s="79"/>
      <c r="I36" s="246">
        <f t="shared" si="1"/>
        <v>137696.78</v>
      </c>
      <c r="J36"/>
    </row>
    <row r="37" spans="1:10" s="58" customFormat="1" x14ac:dyDescent="0.45">
      <c r="A37">
        <f t="shared" si="0"/>
        <v>30</v>
      </c>
      <c r="B37" s="100" t="s">
        <v>474</v>
      </c>
      <c r="C37" t="s">
        <v>202</v>
      </c>
      <c r="D37"/>
      <c r="E37" s="6"/>
      <c r="F37" s="6"/>
      <c r="G37" s="235">
        <v>671.61</v>
      </c>
      <c r="H37" s="79"/>
      <c r="I37" s="246">
        <f t="shared" si="1"/>
        <v>137025.17000000001</v>
      </c>
      <c r="J37"/>
    </row>
    <row r="38" spans="1:10" s="58" customFormat="1" x14ac:dyDescent="0.45">
      <c r="A38">
        <f t="shared" si="0"/>
        <v>31</v>
      </c>
      <c r="B38" s="100" t="s">
        <v>474</v>
      </c>
      <c r="C38" t="s">
        <v>201</v>
      </c>
      <c r="D38"/>
      <c r="E38" s="6"/>
      <c r="F38" s="6"/>
      <c r="G38" s="235">
        <v>501.06</v>
      </c>
      <c r="H38" s="79"/>
      <c r="I38" s="246">
        <f t="shared" si="1"/>
        <v>136524.11000000002</v>
      </c>
      <c r="J38"/>
    </row>
    <row r="39" spans="1:10" s="58" customFormat="1" x14ac:dyDescent="0.45">
      <c r="A39">
        <f t="shared" si="0"/>
        <v>32</v>
      </c>
      <c r="B39" s="100" t="s">
        <v>474</v>
      </c>
      <c r="C39" t="s">
        <v>203</v>
      </c>
      <c r="D39"/>
      <c r="E39" s="6"/>
      <c r="F39" s="6"/>
      <c r="G39" s="235">
        <v>182.01</v>
      </c>
      <c r="H39" s="79"/>
      <c r="I39" s="246">
        <f t="shared" si="1"/>
        <v>136342.1</v>
      </c>
      <c r="J39"/>
    </row>
    <row r="40" spans="1:10" s="58" customFormat="1" x14ac:dyDescent="0.45">
      <c r="A40">
        <f t="shared" si="0"/>
        <v>33</v>
      </c>
      <c r="B40" s="100" t="s">
        <v>474</v>
      </c>
      <c r="C40" t="s">
        <v>204</v>
      </c>
      <c r="D40"/>
      <c r="E40" s="6"/>
      <c r="F40" s="6"/>
      <c r="G40" s="235">
        <v>137.04</v>
      </c>
      <c r="H40" s="79"/>
      <c r="I40" s="246">
        <f t="shared" si="1"/>
        <v>136205.06</v>
      </c>
      <c r="J40"/>
    </row>
    <row r="41" spans="1:10" s="58" customFormat="1" x14ac:dyDescent="0.45">
      <c r="A41">
        <f t="shared" si="0"/>
        <v>34</v>
      </c>
      <c r="B41" s="100" t="s">
        <v>474</v>
      </c>
      <c r="C41" t="s">
        <v>166</v>
      </c>
      <c r="D41"/>
      <c r="E41" s="6"/>
      <c r="F41" s="6"/>
      <c r="G41" s="235">
        <v>50</v>
      </c>
      <c r="H41" s="79"/>
      <c r="I41" s="246">
        <f t="shared" si="1"/>
        <v>136155.06</v>
      </c>
      <c r="J41"/>
    </row>
    <row r="42" spans="1:10" s="58" customFormat="1" x14ac:dyDescent="0.45">
      <c r="A42">
        <f t="shared" si="0"/>
        <v>35</v>
      </c>
      <c r="B42" s="100" t="s">
        <v>474</v>
      </c>
      <c r="C42" t="s">
        <v>136</v>
      </c>
      <c r="D42"/>
      <c r="E42" s="6"/>
      <c r="F42" s="76">
        <v>368</v>
      </c>
      <c r="G42" s="79"/>
      <c r="H42" s="79"/>
      <c r="I42" s="246">
        <f t="shared" si="1"/>
        <v>136523.06</v>
      </c>
      <c r="J42"/>
    </row>
    <row r="43" spans="1:10" s="58" customFormat="1" x14ac:dyDescent="0.45">
      <c r="A43">
        <f t="shared" si="0"/>
        <v>36</v>
      </c>
      <c r="B43" s="100" t="s">
        <v>474</v>
      </c>
      <c r="C43" t="s">
        <v>136</v>
      </c>
      <c r="D43"/>
      <c r="E43" s="6"/>
      <c r="F43" s="76">
        <v>365.88</v>
      </c>
      <c r="G43" s="79"/>
      <c r="H43" s="79"/>
      <c r="I43" s="246">
        <f t="shared" si="1"/>
        <v>136888.94</v>
      </c>
      <c r="J43"/>
    </row>
    <row r="44" spans="1:10" s="58" customFormat="1" x14ac:dyDescent="0.45">
      <c r="A44">
        <f t="shared" si="0"/>
        <v>37</v>
      </c>
      <c r="B44" s="100" t="s">
        <v>474</v>
      </c>
      <c r="C44" t="s">
        <v>144</v>
      </c>
      <c r="D44"/>
      <c r="E44" s="6"/>
      <c r="F44" s="76">
        <v>350</v>
      </c>
      <c r="G44" s="79"/>
      <c r="H44" s="79"/>
      <c r="I44" s="246">
        <f t="shared" si="1"/>
        <v>137238.94</v>
      </c>
      <c r="J44"/>
    </row>
    <row r="45" spans="1:10" s="58" customFormat="1" x14ac:dyDescent="0.45">
      <c r="A45">
        <f t="shared" si="0"/>
        <v>38</v>
      </c>
      <c r="B45" s="100" t="s">
        <v>474</v>
      </c>
      <c r="C45" t="s">
        <v>136</v>
      </c>
      <c r="D45"/>
      <c r="E45" s="6"/>
      <c r="F45" s="76">
        <v>348.56</v>
      </c>
      <c r="G45" s="79"/>
      <c r="H45" s="79"/>
      <c r="I45" s="246">
        <f t="shared" si="1"/>
        <v>137587.5</v>
      </c>
      <c r="J45"/>
    </row>
    <row r="46" spans="1:10" s="58" customFormat="1" x14ac:dyDescent="0.45">
      <c r="A46">
        <f t="shared" si="0"/>
        <v>39</v>
      </c>
      <c r="B46" s="100" t="s">
        <v>474</v>
      </c>
      <c r="C46" t="s">
        <v>136</v>
      </c>
      <c r="D46"/>
      <c r="E46" s="6"/>
      <c r="F46" s="76">
        <v>95</v>
      </c>
      <c r="G46" s="79"/>
      <c r="H46" s="79"/>
      <c r="I46" s="246">
        <f t="shared" si="1"/>
        <v>137682.5</v>
      </c>
      <c r="J46"/>
    </row>
    <row r="47" spans="1:10" s="58" customFormat="1" x14ac:dyDescent="0.45">
      <c r="A47">
        <f t="shared" si="0"/>
        <v>40</v>
      </c>
      <c r="B47" s="100" t="s">
        <v>473</v>
      </c>
      <c r="C47" t="s">
        <v>297</v>
      </c>
      <c r="D47"/>
      <c r="E47" s="6"/>
      <c r="F47" s="6"/>
      <c r="G47" s="235">
        <v>218.6</v>
      </c>
      <c r="H47" s="79"/>
      <c r="I47" s="246">
        <f t="shared" si="1"/>
        <v>137463.9</v>
      </c>
      <c r="J47"/>
    </row>
    <row r="48" spans="1:10" s="58" customFormat="1" x14ac:dyDescent="0.45">
      <c r="A48">
        <f t="shared" si="0"/>
        <v>41</v>
      </c>
      <c r="B48" s="100" t="s">
        <v>473</v>
      </c>
      <c r="C48" t="s">
        <v>136</v>
      </c>
      <c r="D48"/>
      <c r="E48" s="6"/>
      <c r="F48" s="76">
        <v>220</v>
      </c>
      <c r="G48" s="79"/>
      <c r="H48" s="79"/>
      <c r="I48" s="246">
        <f t="shared" si="1"/>
        <v>137683.9</v>
      </c>
      <c r="J48"/>
    </row>
    <row r="49" spans="1:10" s="58" customFormat="1" x14ac:dyDescent="0.45">
      <c r="A49">
        <f t="shared" si="0"/>
        <v>42</v>
      </c>
      <c r="B49" s="100" t="s">
        <v>473</v>
      </c>
      <c r="C49" t="s">
        <v>153</v>
      </c>
      <c r="D49"/>
      <c r="E49" s="6"/>
      <c r="F49" s="6"/>
      <c r="G49" s="79"/>
      <c r="H49" s="79">
        <v>0.05</v>
      </c>
      <c r="I49" s="246">
        <f t="shared" si="1"/>
        <v>137683.85</v>
      </c>
      <c r="J49"/>
    </row>
    <row r="50" spans="1:10" s="58" customFormat="1" x14ac:dyDescent="0.45">
      <c r="A50">
        <f t="shared" si="0"/>
        <v>43</v>
      </c>
      <c r="B50" s="100" t="s">
        <v>473</v>
      </c>
      <c r="C50" t="s">
        <v>142</v>
      </c>
      <c r="D50"/>
      <c r="E50" s="6"/>
      <c r="F50" s="6"/>
      <c r="G50" s="235">
        <v>1161</v>
      </c>
      <c r="H50" s="79"/>
      <c r="I50" s="246">
        <f t="shared" si="1"/>
        <v>136522.85</v>
      </c>
      <c r="J50"/>
    </row>
    <row r="51" spans="1:10" s="58" customFormat="1" x14ac:dyDescent="0.45">
      <c r="A51">
        <f t="shared" si="0"/>
        <v>44</v>
      </c>
      <c r="B51" s="100" t="s">
        <v>473</v>
      </c>
      <c r="C51" t="s">
        <v>150</v>
      </c>
      <c r="D51"/>
      <c r="E51" s="6"/>
      <c r="F51" s="76">
        <v>470.17</v>
      </c>
      <c r="G51" s="79"/>
      <c r="H51" s="79"/>
      <c r="I51" s="246">
        <f t="shared" si="1"/>
        <v>136993.02000000002</v>
      </c>
      <c r="J51"/>
    </row>
    <row r="52" spans="1:10" s="58" customFormat="1" x14ac:dyDescent="0.45">
      <c r="A52">
        <f t="shared" si="0"/>
        <v>45</v>
      </c>
      <c r="B52" s="100" t="s">
        <v>473</v>
      </c>
      <c r="C52" t="s">
        <v>138</v>
      </c>
      <c r="D52"/>
      <c r="E52" s="6"/>
      <c r="F52" s="76">
        <v>393.77</v>
      </c>
      <c r="G52" s="79"/>
      <c r="H52" s="79"/>
      <c r="I52" s="246">
        <f t="shared" si="1"/>
        <v>137386.79</v>
      </c>
      <c r="J52"/>
    </row>
    <row r="53" spans="1:10" s="58" customFormat="1" x14ac:dyDescent="0.45">
      <c r="A53">
        <f t="shared" si="0"/>
        <v>46</v>
      </c>
      <c r="B53" s="100" t="s">
        <v>478</v>
      </c>
      <c r="C53" t="s">
        <v>136</v>
      </c>
      <c r="D53"/>
      <c r="E53" s="6"/>
      <c r="F53" s="76">
        <v>442.23</v>
      </c>
      <c r="G53" s="79"/>
      <c r="H53" s="79"/>
      <c r="I53" s="246">
        <f t="shared" si="1"/>
        <v>137829.02000000002</v>
      </c>
      <c r="J53"/>
    </row>
    <row r="54" spans="1:10" s="58" customFormat="1" x14ac:dyDescent="0.45">
      <c r="A54">
        <f t="shared" si="0"/>
        <v>47</v>
      </c>
      <c r="B54" s="100" t="s">
        <v>478</v>
      </c>
      <c r="C54" t="s">
        <v>166</v>
      </c>
      <c r="D54"/>
      <c r="E54" s="6"/>
      <c r="F54" s="6"/>
      <c r="G54" s="296">
        <v>80</v>
      </c>
      <c r="H54" s="79"/>
      <c r="I54" s="246">
        <f t="shared" si="1"/>
        <v>137749.02000000002</v>
      </c>
      <c r="J54"/>
    </row>
    <row r="55" spans="1:10" s="58" customFormat="1" x14ac:dyDescent="0.45">
      <c r="A55">
        <f t="shared" si="0"/>
        <v>48</v>
      </c>
      <c r="B55" s="100" t="s">
        <v>478</v>
      </c>
      <c r="C55" t="s">
        <v>144</v>
      </c>
      <c r="D55"/>
      <c r="E55" s="6"/>
      <c r="F55" s="76">
        <v>442.41</v>
      </c>
      <c r="G55" s="79"/>
      <c r="H55" s="79"/>
      <c r="I55" s="246">
        <f t="shared" si="1"/>
        <v>138191.43000000002</v>
      </c>
      <c r="J55"/>
    </row>
    <row r="56" spans="1:10" s="58" customFormat="1" x14ac:dyDescent="0.45">
      <c r="A56">
        <f t="shared" si="0"/>
        <v>49</v>
      </c>
      <c r="B56" s="100" t="s">
        <v>480</v>
      </c>
      <c r="C56" t="s">
        <v>138</v>
      </c>
      <c r="D56"/>
      <c r="E56" s="6"/>
      <c r="F56" s="76">
        <v>408.75</v>
      </c>
      <c r="G56" s="79"/>
      <c r="H56" s="79"/>
      <c r="I56" s="246">
        <f t="shared" si="1"/>
        <v>138600.18000000002</v>
      </c>
      <c r="J56"/>
    </row>
    <row r="57" spans="1:10" s="58" customFormat="1" x14ac:dyDescent="0.45">
      <c r="A57">
        <f t="shared" si="0"/>
        <v>50</v>
      </c>
      <c r="B57" s="100" t="s">
        <v>479</v>
      </c>
      <c r="C57" t="s">
        <v>138</v>
      </c>
      <c r="D57"/>
      <c r="E57" s="6"/>
      <c r="F57" s="76">
        <v>417.38</v>
      </c>
      <c r="G57" s="79"/>
      <c r="H57" s="79"/>
      <c r="I57" s="246">
        <f t="shared" si="1"/>
        <v>139017.56000000003</v>
      </c>
      <c r="J57"/>
    </row>
    <row r="58" spans="1:10" s="58" customFormat="1" x14ac:dyDescent="0.45">
      <c r="A58">
        <f t="shared" si="0"/>
        <v>51</v>
      </c>
      <c r="B58" s="100" t="s">
        <v>479</v>
      </c>
      <c r="C58" t="s">
        <v>136</v>
      </c>
      <c r="D58"/>
      <c r="E58" s="6"/>
      <c r="F58" s="76">
        <v>392.3</v>
      </c>
      <c r="G58" s="79"/>
      <c r="H58" s="79"/>
      <c r="I58" s="246">
        <f t="shared" si="1"/>
        <v>139409.86000000002</v>
      </c>
      <c r="J58"/>
    </row>
    <row r="59" spans="1:10" s="58" customFormat="1" x14ac:dyDescent="0.45">
      <c r="A59">
        <f t="shared" si="0"/>
        <v>52</v>
      </c>
      <c r="B59" s="100" t="s">
        <v>479</v>
      </c>
      <c r="C59" t="s">
        <v>144</v>
      </c>
      <c r="D59"/>
      <c r="E59" s="6"/>
      <c r="F59" s="76">
        <v>70</v>
      </c>
      <c r="G59" s="79"/>
      <c r="H59" s="79"/>
      <c r="I59" s="246">
        <f t="shared" si="1"/>
        <v>139479.86000000002</v>
      </c>
      <c r="J59"/>
    </row>
    <row r="60" spans="1:10" s="58" customFormat="1" x14ac:dyDescent="0.45">
      <c r="A60">
        <f t="shared" si="0"/>
        <v>53</v>
      </c>
      <c r="B60" s="100" t="s">
        <v>481</v>
      </c>
      <c r="C60" t="s">
        <v>136</v>
      </c>
      <c r="D60"/>
      <c r="E60" s="6"/>
      <c r="F60" s="76">
        <v>300</v>
      </c>
      <c r="G60" s="79"/>
      <c r="H60" s="79"/>
      <c r="I60" s="246">
        <f t="shared" si="1"/>
        <v>139779.86000000002</v>
      </c>
      <c r="J60"/>
    </row>
    <row r="61" spans="1:10" s="58" customFormat="1" x14ac:dyDescent="0.45">
      <c r="A61">
        <f t="shared" si="0"/>
        <v>54</v>
      </c>
      <c r="B61" s="100" t="s">
        <v>481</v>
      </c>
      <c r="C61" t="s">
        <v>144</v>
      </c>
      <c r="D61"/>
      <c r="E61" s="6"/>
      <c r="F61" s="76">
        <v>400</v>
      </c>
      <c r="G61" s="79"/>
      <c r="H61" s="79"/>
      <c r="I61" s="246">
        <f t="shared" si="1"/>
        <v>140179.86000000002</v>
      </c>
      <c r="J61"/>
    </row>
    <row r="62" spans="1:10" s="58" customFormat="1" x14ac:dyDescent="0.45">
      <c r="A62">
        <f t="shared" si="0"/>
        <v>55</v>
      </c>
      <c r="B62" s="100" t="s">
        <v>482</v>
      </c>
      <c r="C62" t="s">
        <v>416</v>
      </c>
      <c r="D62"/>
      <c r="E62" s="6"/>
      <c r="F62" s="6"/>
      <c r="G62" s="296">
        <v>182.9</v>
      </c>
      <c r="H62" s="79"/>
      <c r="I62" s="246">
        <f t="shared" si="1"/>
        <v>139996.96000000002</v>
      </c>
      <c r="J62"/>
    </row>
    <row r="63" spans="1:10" s="58" customFormat="1" x14ac:dyDescent="0.45">
      <c r="A63">
        <f t="shared" si="0"/>
        <v>56</v>
      </c>
      <c r="B63" s="100" t="s">
        <v>482</v>
      </c>
      <c r="C63" t="s">
        <v>484</v>
      </c>
      <c r="D63"/>
      <c r="E63" s="6"/>
      <c r="F63" s="6"/>
      <c r="G63" s="235">
        <v>183.86</v>
      </c>
      <c r="H63" s="79"/>
      <c r="I63" s="246">
        <f t="shared" si="1"/>
        <v>139813.10000000003</v>
      </c>
      <c r="J63"/>
    </row>
    <row r="64" spans="1:10" s="58" customFormat="1" x14ac:dyDescent="0.45">
      <c r="A64">
        <f t="shared" si="0"/>
        <v>57</v>
      </c>
      <c r="B64" s="100" t="s">
        <v>482</v>
      </c>
      <c r="C64" t="s">
        <v>485</v>
      </c>
      <c r="D64"/>
      <c r="E64" s="6"/>
      <c r="F64" s="6"/>
      <c r="G64" s="235">
        <v>178.5</v>
      </c>
      <c r="H64" s="79"/>
      <c r="I64" s="246">
        <f t="shared" si="1"/>
        <v>139634.60000000003</v>
      </c>
      <c r="J64"/>
    </row>
    <row r="65" spans="1:10" s="58" customFormat="1" x14ac:dyDescent="0.45">
      <c r="A65">
        <f t="shared" si="0"/>
        <v>58</v>
      </c>
      <c r="B65" s="100" t="s">
        <v>482</v>
      </c>
      <c r="C65" t="s">
        <v>138</v>
      </c>
      <c r="D65"/>
      <c r="E65" s="6"/>
      <c r="F65" s="76">
        <v>420</v>
      </c>
      <c r="G65" s="79"/>
      <c r="H65" s="79"/>
      <c r="I65" s="246">
        <f t="shared" si="1"/>
        <v>140054.60000000003</v>
      </c>
      <c r="J65"/>
    </row>
    <row r="66" spans="1:10" s="58" customFormat="1" x14ac:dyDescent="0.45">
      <c r="A66">
        <f t="shared" si="0"/>
        <v>59</v>
      </c>
      <c r="B66" s="100" t="s">
        <v>482</v>
      </c>
      <c r="C66" t="s">
        <v>138</v>
      </c>
      <c r="D66"/>
      <c r="E66" s="6"/>
      <c r="F66" s="76">
        <v>367.54</v>
      </c>
      <c r="G66" s="79"/>
      <c r="H66" s="79"/>
      <c r="I66" s="246">
        <f t="shared" si="1"/>
        <v>140422.14000000004</v>
      </c>
      <c r="J66"/>
    </row>
    <row r="67" spans="1:10" s="58" customFormat="1" x14ac:dyDescent="0.45">
      <c r="A67">
        <f t="shared" si="0"/>
        <v>60</v>
      </c>
      <c r="B67" s="100" t="s">
        <v>482</v>
      </c>
      <c r="C67" t="s">
        <v>150</v>
      </c>
      <c r="D67"/>
      <c r="E67" s="6"/>
      <c r="F67" s="76">
        <v>330</v>
      </c>
      <c r="G67" s="79"/>
      <c r="H67" s="79"/>
      <c r="I67" s="246">
        <f t="shared" si="1"/>
        <v>140752.14000000004</v>
      </c>
      <c r="J67"/>
    </row>
    <row r="68" spans="1:10" s="58" customFormat="1" x14ac:dyDescent="0.45">
      <c r="A68">
        <f t="shared" si="0"/>
        <v>61</v>
      </c>
      <c r="B68" s="100" t="s">
        <v>482</v>
      </c>
      <c r="C68" t="s">
        <v>150</v>
      </c>
      <c r="D68"/>
      <c r="E68" s="6"/>
      <c r="F68" s="76">
        <v>329</v>
      </c>
      <c r="G68" s="79"/>
      <c r="H68" s="79"/>
      <c r="I68" s="246">
        <f t="shared" si="1"/>
        <v>141081.14000000004</v>
      </c>
      <c r="J68"/>
    </row>
    <row r="69" spans="1:10" s="58" customFormat="1" x14ac:dyDescent="0.45">
      <c r="A69">
        <f t="shared" si="0"/>
        <v>62</v>
      </c>
      <c r="B69" s="100" t="s">
        <v>483</v>
      </c>
      <c r="C69" t="s">
        <v>415</v>
      </c>
      <c r="D69"/>
      <c r="E69" s="6"/>
      <c r="F69" s="6"/>
      <c r="G69" s="235">
        <v>177</v>
      </c>
      <c r="H69" s="79"/>
      <c r="I69" s="246">
        <f t="shared" si="1"/>
        <v>140904.14000000004</v>
      </c>
      <c r="J69"/>
    </row>
    <row r="70" spans="1:10" s="58" customFormat="1" x14ac:dyDescent="0.45">
      <c r="A70">
        <f t="shared" si="0"/>
        <v>63</v>
      </c>
      <c r="B70" s="100" t="s">
        <v>483</v>
      </c>
      <c r="C70" t="s">
        <v>136</v>
      </c>
      <c r="D70"/>
      <c r="E70" s="6"/>
      <c r="F70" s="76">
        <v>500</v>
      </c>
      <c r="G70" s="79"/>
      <c r="H70" s="79"/>
      <c r="I70" s="246">
        <f t="shared" si="1"/>
        <v>141404.14000000004</v>
      </c>
      <c r="J70"/>
    </row>
    <row r="71" spans="1:10" s="58" customFormat="1" x14ac:dyDescent="0.45">
      <c r="A71">
        <f t="shared" si="0"/>
        <v>64</v>
      </c>
      <c r="B71" s="100" t="s">
        <v>483</v>
      </c>
      <c r="C71" t="s">
        <v>136</v>
      </c>
      <c r="D71"/>
      <c r="E71" s="6"/>
      <c r="F71" s="76">
        <v>411.15</v>
      </c>
      <c r="G71" s="79"/>
      <c r="H71" s="79"/>
      <c r="I71" s="246">
        <f t="shared" si="1"/>
        <v>141815.29000000004</v>
      </c>
      <c r="J71"/>
    </row>
    <row r="72" spans="1:10" s="58" customFormat="1" x14ac:dyDescent="0.45">
      <c r="A72">
        <f t="shared" ref="A72:A133" si="2">ROW()-7</f>
        <v>65</v>
      </c>
      <c r="B72" s="100" t="s">
        <v>483</v>
      </c>
      <c r="C72" t="s">
        <v>138</v>
      </c>
      <c r="D72"/>
      <c r="E72" s="6"/>
      <c r="F72" s="76">
        <v>550</v>
      </c>
      <c r="G72" s="79"/>
      <c r="H72" s="79"/>
      <c r="I72" s="246">
        <f t="shared" ref="I72:I135" si="3">I71+F72-G72-H72</f>
        <v>142365.29000000004</v>
      </c>
      <c r="J72"/>
    </row>
    <row r="73" spans="1:10" s="58" customFormat="1" x14ac:dyDescent="0.45">
      <c r="A73">
        <f t="shared" si="0"/>
        <v>66</v>
      </c>
      <c r="B73" s="100" t="s">
        <v>483</v>
      </c>
      <c r="C73" t="s">
        <v>138</v>
      </c>
      <c r="D73"/>
      <c r="E73" s="6"/>
      <c r="F73" s="76">
        <v>336</v>
      </c>
      <c r="G73" s="79"/>
      <c r="H73" s="79"/>
      <c r="I73" s="246">
        <f t="shared" si="3"/>
        <v>142701.29000000004</v>
      </c>
      <c r="J73"/>
    </row>
    <row r="74" spans="1:10" s="58" customFormat="1" x14ac:dyDescent="0.45">
      <c r="A74">
        <f t="shared" si="2"/>
        <v>67</v>
      </c>
      <c r="B74" s="100" t="s">
        <v>487</v>
      </c>
      <c r="C74" t="s">
        <v>143</v>
      </c>
      <c r="D74"/>
      <c r="E74" s="6"/>
      <c r="F74" s="76">
        <v>402</v>
      </c>
      <c r="G74" s="79"/>
      <c r="H74" s="79"/>
      <c r="I74" s="246">
        <f t="shared" si="3"/>
        <v>143103.29000000004</v>
      </c>
      <c r="J74"/>
    </row>
    <row r="75" spans="1:10" s="58" customFormat="1" x14ac:dyDescent="0.45">
      <c r="A75">
        <f t="shared" si="0"/>
        <v>68</v>
      </c>
      <c r="B75" s="100" t="s">
        <v>487</v>
      </c>
      <c r="C75" t="s">
        <v>138</v>
      </c>
      <c r="D75"/>
      <c r="E75" s="6"/>
      <c r="F75" s="76">
        <v>378.78</v>
      </c>
      <c r="G75" s="79"/>
      <c r="H75" s="79"/>
      <c r="I75" s="246">
        <f t="shared" si="3"/>
        <v>143482.07000000004</v>
      </c>
      <c r="J75"/>
    </row>
    <row r="76" spans="1:10" s="58" customFormat="1" x14ac:dyDescent="0.45">
      <c r="A76">
        <f t="shared" si="2"/>
        <v>69</v>
      </c>
      <c r="B76" s="100" t="s">
        <v>486</v>
      </c>
      <c r="C76" t="s">
        <v>177</v>
      </c>
      <c r="D76"/>
      <c r="E76" s="6"/>
      <c r="F76" s="6"/>
      <c r="G76" s="297">
        <v>284.7</v>
      </c>
      <c r="H76" s="79"/>
      <c r="I76" s="246">
        <f t="shared" si="3"/>
        <v>143197.37000000002</v>
      </c>
      <c r="J76"/>
    </row>
    <row r="77" spans="1:10" s="58" customFormat="1" x14ac:dyDescent="0.45">
      <c r="A77">
        <f t="shared" si="2"/>
        <v>70</v>
      </c>
      <c r="B77" s="100" t="s">
        <v>486</v>
      </c>
      <c r="C77" t="s">
        <v>170</v>
      </c>
      <c r="D77"/>
      <c r="E77" s="6"/>
      <c r="F77" s="6"/>
      <c r="G77" s="297">
        <v>375.4</v>
      </c>
      <c r="H77" s="79"/>
      <c r="I77" s="246">
        <f t="shared" si="3"/>
        <v>142821.97000000003</v>
      </c>
      <c r="J77"/>
    </row>
    <row r="78" spans="1:10" s="58" customFormat="1" x14ac:dyDescent="0.45">
      <c r="A78">
        <f t="shared" si="2"/>
        <v>71</v>
      </c>
      <c r="B78" s="100" t="s">
        <v>486</v>
      </c>
      <c r="C78" t="s">
        <v>168</v>
      </c>
      <c r="D78"/>
      <c r="E78" s="6"/>
      <c r="F78" s="6"/>
      <c r="G78" s="297">
        <v>263.60000000000002</v>
      </c>
      <c r="H78" s="79"/>
      <c r="I78" s="246">
        <f t="shared" si="3"/>
        <v>142558.37000000002</v>
      </c>
      <c r="J78"/>
    </row>
    <row r="79" spans="1:10" s="58" customFormat="1" x14ac:dyDescent="0.45">
      <c r="A79">
        <f t="shared" si="2"/>
        <v>72</v>
      </c>
      <c r="B79" s="100" t="s">
        <v>486</v>
      </c>
      <c r="C79" t="s">
        <v>167</v>
      </c>
      <c r="D79"/>
      <c r="E79" s="6"/>
      <c r="F79" s="6"/>
      <c r="G79" s="297">
        <v>222.6</v>
      </c>
      <c r="H79" s="79"/>
      <c r="I79" s="246">
        <f t="shared" si="3"/>
        <v>142335.77000000002</v>
      </c>
      <c r="J79"/>
    </row>
    <row r="80" spans="1:10" s="58" customFormat="1" x14ac:dyDescent="0.45">
      <c r="A80">
        <f t="shared" si="2"/>
        <v>73</v>
      </c>
      <c r="B80" s="100" t="s">
        <v>486</v>
      </c>
      <c r="C80" t="s">
        <v>176</v>
      </c>
      <c r="D80"/>
      <c r="E80" s="6"/>
      <c r="F80" s="6"/>
      <c r="G80" s="297">
        <v>217.1</v>
      </c>
      <c r="H80" s="79"/>
      <c r="I80" s="246">
        <f t="shared" si="3"/>
        <v>142118.67000000001</v>
      </c>
      <c r="J80"/>
    </row>
    <row r="81" spans="1:10" s="58" customFormat="1" x14ac:dyDescent="0.45">
      <c r="A81">
        <f t="shared" si="2"/>
        <v>74</v>
      </c>
      <c r="B81" s="100" t="s">
        <v>486</v>
      </c>
      <c r="C81" t="s">
        <v>172</v>
      </c>
      <c r="D81"/>
      <c r="E81" s="6"/>
      <c r="F81" s="6"/>
      <c r="G81" s="297">
        <v>246.1</v>
      </c>
      <c r="H81" s="79"/>
      <c r="I81" s="246">
        <f t="shared" si="3"/>
        <v>141872.57</v>
      </c>
      <c r="J81"/>
    </row>
    <row r="82" spans="1:10" s="58" customFormat="1" x14ac:dyDescent="0.45">
      <c r="A82">
        <f t="shared" si="2"/>
        <v>75</v>
      </c>
      <c r="B82" s="100" t="s">
        <v>486</v>
      </c>
      <c r="C82" t="s">
        <v>174</v>
      </c>
      <c r="D82"/>
      <c r="E82" s="6"/>
      <c r="F82" s="6"/>
      <c r="G82" s="297">
        <v>196.1</v>
      </c>
      <c r="H82" s="79"/>
      <c r="I82" s="246">
        <f t="shared" si="3"/>
        <v>141676.47</v>
      </c>
      <c r="J82"/>
    </row>
    <row r="83" spans="1:10" s="58" customFormat="1" x14ac:dyDescent="0.45">
      <c r="A83">
        <f t="shared" si="2"/>
        <v>76</v>
      </c>
      <c r="B83" s="100" t="s">
        <v>486</v>
      </c>
      <c r="C83" t="s">
        <v>175</v>
      </c>
      <c r="D83"/>
      <c r="E83" s="6"/>
      <c r="F83" s="6"/>
      <c r="G83" s="297">
        <v>233.5</v>
      </c>
      <c r="H83" s="79"/>
      <c r="I83" s="246">
        <f t="shared" si="3"/>
        <v>141442.97</v>
      </c>
      <c r="J83"/>
    </row>
    <row r="84" spans="1:10" s="58" customFormat="1" x14ac:dyDescent="0.45">
      <c r="A84">
        <f t="shared" si="2"/>
        <v>77</v>
      </c>
      <c r="B84" s="100" t="s">
        <v>486</v>
      </c>
      <c r="C84" t="s">
        <v>173</v>
      </c>
      <c r="D84"/>
      <c r="E84" s="6"/>
      <c r="F84" s="6"/>
      <c r="G84" s="297">
        <v>229</v>
      </c>
      <c r="H84" s="79"/>
      <c r="I84" s="246">
        <f t="shared" si="3"/>
        <v>141213.97</v>
      </c>
      <c r="J84"/>
    </row>
    <row r="85" spans="1:10" s="58" customFormat="1" x14ac:dyDescent="0.45">
      <c r="A85">
        <f t="shared" si="2"/>
        <v>78</v>
      </c>
      <c r="B85" s="100" t="s">
        <v>486</v>
      </c>
      <c r="C85" t="s">
        <v>169</v>
      </c>
      <c r="D85"/>
      <c r="E85" s="6"/>
      <c r="F85" s="6"/>
      <c r="G85" s="297">
        <v>3404.5</v>
      </c>
      <c r="H85" s="79"/>
      <c r="I85" s="246">
        <f t="shared" si="3"/>
        <v>137809.47</v>
      </c>
      <c r="J85"/>
    </row>
    <row r="86" spans="1:10" s="58" customFormat="1" x14ac:dyDescent="0.45">
      <c r="A86">
        <f t="shared" si="2"/>
        <v>79</v>
      </c>
      <c r="B86" s="100" t="s">
        <v>486</v>
      </c>
      <c r="C86" t="s">
        <v>178</v>
      </c>
      <c r="D86"/>
      <c r="E86" s="6"/>
      <c r="F86" s="6"/>
      <c r="G86" s="298">
        <v>6385</v>
      </c>
      <c r="H86" s="79"/>
      <c r="I86" s="246">
        <f t="shared" si="3"/>
        <v>131424.47</v>
      </c>
      <c r="J86"/>
    </row>
    <row r="87" spans="1:10" s="58" customFormat="1" x14ac:dyDescent="0.45">
      <c r="A87">
        <f t="shared" si="2"/>
        <v>80</v>
      </c>
      <c r="B87" s="100" t="s">
        <v>486</v>
      </c>
      <c r="C87" t="s">
        <v>171</v>
      </c>
      <c r="D87"/>
      <c r="E87" s="6"/>
      <c r="F87" s="6"/>
      <c r="G87" s="298">
        <v>9117.2000000000007</v>
      </c>
      <c r="H87" s="79"/>
      <c r="I87" s="246">
        <f t="shared" si="3"/>
        <v>122307.27</v>
      </c>
      <c r="J87"/>
    </row>
    <row r="88" spans="1:10" s="58" customFormat="1" x14ac:dyDescent="0.45">
      <c r="A88">
        <f t="shared" si="2"/>
        <v>81</v>
      </c>
      <c r="B88" s="100" t="s">
        <v>486</v>
      </c>
      <c r="C88" s="72" t="s">
        <v>180</v>
      </c>
      <c r="G88" s="244">
        <v>1946.65</v>
      </c>
      <c r="H88" s="79">
        <v>4.3</v>
      </c>
      <c r="I88" s="246">
        <f t="shared" si="3"/>
        <v>120356.32</v>
      </c>
      <c r="J88"/>
    </row>
    <row r="89" spans="1:10" s="58" customFormat="1" x14ac:dyDescent="0.45">
      <c r="A89">
        <f t="shared" si="2"/>
        <v>82</v>
      </c>
      <c r="B89" s="100" t="s">
        <v>486</v>
      </c>
      <c r="C89" s="72" t="s">
        <v>181</v>
      </c>
      <c r="G89" s="244">
        <v>500</v>
      </c>
      <c r="H89" s="79"/>
      <c r="I89" s="246">
        <f t="shared" si="3"/>
        <v>119856.32000000001</v>
      </c>
      <c r="J89"/>
    </row>
    <row r="90" spans="1:10" s="58" customFormat="1" x14ac:dyDescent="0.45">
      <c r="A90">
        <f t="shared" si="2"/>
        <v>83</v>
      </c>
      <c r="B90" s="100" t="s">
        <v>486</v>
      </c>
      <c r="C90" t="s">
        <v>142</v>
      </c>
      <c r="D90"/>
      <c r="E90" s="6"/>
      <c r="F90" s="6"/>
      <c r="G90" s="296">
        <v>21</v>
      </c>
      <c r="H90" s="79"/>
      <c r="I90" s="246">
        <f t="shared" si="3"/>
        <v>119835.32</v>
      </c>
      <c r="J90"/>
    </row>
    <row r="91" spans="1:10" s="58" customFormat="1" x14ac:dyDescent="0.45">
      <c r="A91">
        <f t="shared" si="2"/>
        <v>84</v>
      </c>
      <c r="B91" s="100" t="s">
        <v>489</v>
      </c>
      <c r="C91" t="s">
        <v>153</v>
      </c>
      <c r="D91"/>
      <c r="E91" s="6"/>
      <c r="F91" s="6"/>
      <c r="G91" s="6"/>
      <c r="H91" s="79">
        <v>0.95</v>
      </c>
      <c r="I91" s="246">
        <f t="shared" si="3"/>
        <v>119834.37000000001</v>
      </c>
      <c r="J91"/>
    </row>
    <row r="92" spans="1:10" s="58" customFormat="1" x14ac:dyDescent="0.45">
      <c r="A92">
        <f t="shared" si="2"/>
        <v>85</v>
      </c>
      <c r="B92" s="100" t="s">
        <v>488</v>
      </c>
      <c r="C92" t="s">
        <v>490</v>
      </c>
      <c r="D92"/>
      <c r="E92" s="6"/>
      <c r="F92" s="6"/>
      <c r="G92" s="235">
        <v>11672.38</v>
      </c>
      <c r="H92" s="79"/>
      <c r="I92" s="246">
        <f t="shared" si="3"/>
        <v>108161.99</v>
      </c>
      <c r="J92"/>
    </row>
    <row r="93" spans="1:10" s="58" customFormat="1" x14ac:dyDescent="0.45">
      <c r="A93">
        <f t="shared" si="2"/>
        <v>86</v>
      </c>
      <c r="B93" s="100" t="s">
        <v>488</v>
      </c>
      <c r="C93" t="s">
        <v>141</v>
      </c>
      <c r="D93"/>
      <c r="E93" s="6"/>
      <c r="F93" s="6"/>
      <c r="G93" s="235">
        <v>100</v>
      </c>
      <c r="H93" s="79"/>
      <c r="I93" s="246">
        <f t="shared" si="3"/>
        <v>108061.99</v>
      </c>
      <c r="J93"/>
    </row>
    <row r="94" spans="1:10" s="58" customFormat="1" x14ac:dyDescent="0.45">
      <c r="A94">
        <f t="shared" si="2"/>
        <v>87</v>
      </c>
      <c r="B94" s="100" t="s">
        <v>488</v>
      </c>
      <c r="C94" t="s">
        <v>231</v>
      </c>
      <c r="D94"/>
      <c r="E94" s="6"/>
      <c r="F94" s="6"/>
      <c r="G94" s="235">
        <v>900.34</v>
      </c>
      <c r="H94" s="79"/>
      <c r="I94" s="246">
        <f t="shared" si="3"/>
        <v>107161.65000000001</v>
      </c>
      <c r="J94"/>
    </row>
    <row r="95" spans="1:10" s="58" customFormat="1" x14ac:dyDescent="0.45">
      <c r="A95">
        <f t="shared" si="2"/>
        <v>88</v>
      </c>
      <c r="B95" s="100" t="s">
        <v>488</v>
      </c>
      <c r="C95" t="s">
        <v>136</v>
      </c>
      <c r="D95"/>
      <c r="E95" s="6"/>
      <c r="F95" s="76">
        <v>420.17</v>
      </c>
      <c r="G95" s="79"/>
      <c r="H95" s="79"/>
      <c r="I95" s="246">
        <f t="shared" si="3"/>
        <v>107581.82</v>
      </c>
      <c r="J95"/>
    </row>
    <row r="96" spans="1:10" s="58" customFormat="1" x14ac:dyDescent="0.45">
      <c r="A96">
        <f t="shared" si="2"/>
        <v>89</v>
      </c>
      <c r="B96" s="100" t="s">
        <v>488</v>
      </c>
      <c r="C96" t="s">
        <v>153</v>
      </c>
      <c r="D96"/>
      <c r="E96" s="6"/>
      <c r="F96" s="6"/>
      <c r="G96" s="79"/>
      <c r="H96" s="79">
        <v>0.55000000000000004</v>
      </c>
      <c r="I96" s="246">
        <f t="shared" si="3"/>
        <v>107581.27</v>
      </c>
      <c r="J96"/>
    </row>
    <row r="97" spans="1:10" s="58" customFormat="1" x14ac:dyDescent="0.45">
      <c r="A97">
        <f t="shared" si="2"/>
        <v>90</v>
      </c>
      <c r="B97" s="100" t="s">
        <v>488</v>
      </c>
      <c r="C97" t="s">
        <v>143</v>
      </c>
      <c r="D97"/>
      <c r="E97" s="6"/>
      <c r="F97" s="76">
        <v>422.66</v>
      </c>
      <c r="G97" s="79"/>
      <c r="H97" s="79"/>
      <c r="I97" s="246">
        <f t="shared" si="3"/>
        <v>108003.93000000001</v>
      </c>
      <c r="J97"/>
    </row>
    <row r="98" spans="1:10" s="58" customFormat="1" x14ac:dyDescent="0.45">
      <c r="A98">
        <f t="shared" si="2"/>
        <v>91</v>
      </c>
      <c r="B98" s="100" t="s">
        <v>488</v>
      </c>
      <c r="C98" t="s">
        <v>142</v>
      </c>
      <c r="D98"/>
      <c r="E98" s="6"/>
      <c r="F98" s="6"/>
      <c r="G98" s="299">
        <v>9.5</v>
      </c>
      <c r="H98" s="79"/>
      <c r="I98" s="246">
        <f t="shared" si="3"/>
        <v>107994.43000000001</v>
      </c>
      <c r="J98"/>
    </row>
    <row r="99" spans="1:10" s="58" customFormat="1" x14ac:dyDescent="0.45">
      <c r="A99">
        <f t="shared" si="2"/>
        <v>92</v>
      </c>
      <c r="B99" s="100" t="s">
        <v>491</v>
      </c>
      <c r="C99" t="s">
        <v>153</v>
      </c>
      <c r="D99"/>
      <c r="E99" s="6"/>
      <c r="F99" s="6"/>
      <c r="G99" s="79"/>
      <c r="H99" s="79">
        <v>0.05</v>
      </c>
      <c r="I99" s="246">
        <f t="shared" si="3"/>
        <v>107994.38</v>
      </c>
      <c r="J99"/>
    </row>
    <row r="100" spans="1:10" s="58" customFormat="1" x14ac:dyDescent="0.45">
      <c r="A100">
        <f t="shared" si="2"/>
        <v>93</v>
      </c>
      <c r="B100" s="100" t="s">
        <v>491</v>
      </c>
      <c r="C100" t="s">
        <v>138</v>
      </c>
      <c r="D100"/>
      <c r="E100" s="6"/>
      <c r="F100" s="76">
        <v>1089.3800000000001</v>
      </c>
      <c r="G100" s="79"/>
      <c r="H100" s="79"/>
      <c r="I100" s="246">
        <f t="shared" si="3"/>
        <v>109083.76000000001</v>
      </c>
      <c r="J100"/>
    </row>
    <row r="101" spans="1:10" s="58" customFormat="1" x14ac:dyDescent="0.45">
      <c r="A101">
        <f t="shared" si="2"/>
        <v>94</v>
      </c>
      <c r="B101" s="100" t="s">
        <v>491</v>
      </c>
      <c r="C101" t="s">
        <v>136</v>
      </c>
      <c r="D101"/>
      <c r="E101" s="6"/>
      <c r="F101" s="76">
        <v>411.14</v>
      </c>
      <c r="G101" s="79"/>
      <c r="H101" s="79"/>
      <c r="I101" s="246">
        <f t="shared" si="3"/>
        <v>109494.90000000001</v>
      </c>
      <c r="J101"/>
    </row>
    <row r="102" spans="1:10" s="58" customFormat="1" x14ac:dyDescent="0.45">
      <c r="A102">
        <f t="shared" si="2"/>
        <v>95</v>
      </c>
      <c r="B102" s="100" t="s">
        <v>491</v>
      </c>
      <c r="C102" t="s">
        <v>138</v>
      </c>
      <c r="D102"/>
      <c r="E102" s="6"/>
      <c r="F102" s="76">
        <v>398.9</v>
      </c>
      <c r="G102" s="79"/>
      <c r="H102" s="79"/>
      <c r="I102" s="246">
        <f t="shared" si="3"/>
        <v>109893.8</v>
      </c>
      <c r="J102"/>
    </row>
    <row r="103" spans="1:10" s="58" customFormat="1" x14ac:dyDescent="0.45">
      <c r="A103">
        <f t="shared" si="2"/>
        <v>96</v>
      </c>
      <c r="B103" s="100" t="s">
        <v>491</v>
      </c>
      <c r="C103" t="s">
        <v>138</v>
      </c>
      <c r="D103"/>
      <c r="E103" s="6"/>
      <c r="F103" s="76">
        <v>371.09</v>
      </c>
      <c r="G103" s="79"/>
      <c r="H103" s="79"/>
      <c r="I103" s="246">
        <f t="shared" si="3"/>
        <v>110264.89</v>
      </c>
      <c r="J103"/>
    </row>
    <row r="104" spans="1:10" s="58" customFormat="1" x14ac:dyDescent="0.45">
      <c r="A104">
        <f t="shared" si="2"/>
        <v>97</v>
      </c>
      <c r="B104" s="100" t="s">
        <v>491</v>
      </c>
      <c r="C104" t="s">
        <v>284</v>
      </c>
      <c r="D104"/>
      <c r="E104" s="6"/>
      <c r="F104" s="76">
        <v>0.05</v>
      </c>
      <c r="G104" s="79"/>
      <c r="H104" s="79"/>
      <c r="I104" s="246">
        <f t="shared" si="3"/>
        <v>110264.94</v>
      </c>
      <c r="J104"/>
    </row>
    <row r="105" spans="1:10" s="58" customFormat="1" x14ac:dyDescent="0.45">
      <c r="A105">
        <f t="shared" si="2"/>
        <v>98</v>
      </c>
      <c r="B105" s="100" t="s">
        <v>492</v>
      </c>
      <c r="C105" t="s">
        <v>143</v>
      </c>
      <c r="D105"/>
      <c r="E105" s="6"/>
      <c r="F105" s="76">
        <v>700</v>
      </c>
      <c r="G105" s="79"/>
      <c r="H105" s="79"/>
      <c r="I105" s="246">
        <f t="shared" si="3"/>
        <v>110964.94</v>
      </c>
      <c r="J105"/>
    </row>
    <row r="106" spans="1:10" s="58" customFormat="1" x14ac:dyDescent="0.45">
      <c r="A106">
        <f t="shared" si="2"/>
        <v>99</v>
      </c>
      <c r="B106" s="100" t="s">
        <v>492</v>
      </c>
      <c r="C106" t="s">
        <v>494</v>
      </c>
      <c r="D106"/>
      <c r="E106" s="6"/>
      <c r="F106" s="76">
        <v>536.27</v>
      </c>
      <c r="G106" s="79"/>
      <c r="H106" s="79"/>
      <c r="I106" s="246">
        <f t="shared" si="3"/>
        <v>111501.21</v>
      </c>
      <c r="J106"/>
    </row>
    <row r="107" spans="1:10" s="58" customFormat="1" x14ac:dyDescent="0.45">
      <c r="A107">
        <f t="shared" si="2"/>
        <v>100</v>
      </c>
      <c r="B107" s="100" t="s">
        <v>492</v>
      </c>
      <c r="C107" t="s">
        <v>138</v>
      </c>
      <c r="D107"/>
      <c r="E107" s="6"/>
      <c r="F107" s="76">
        <v>500</v>
      </c>
      <c r="G107" s="79"/>
      <c r="H107" s="79"/>
      <c r="I107" s="246">
        <f t="shared" si="3"/>
        <v>112001.21</v>
      </c>
      <c r="J107"/>
    </row>
    <row r="108" spans="1:10" s="58" customFormat="1" x14ac:dyDescent="0.45">
      <c r="A108">
        <f t="shared" si="2"/>
        <v>101</v>
      </c>
      <c r="B108" s="100" t="s">
        <v>492</v>
      </c>
      <c r="C108" t="s">
        <v>136</v>
      </c>
      <c r="D108"/>
      <c r="E108" s="6"/>
      <c r="F108" s="76">
        <v>405</v>
      </c>
      <c r="G108" s="79"/>
      <c r="H108" s="79"/>
      <c r="I108" s="246">
        <f t="shared" si="3"/>
        <v>112406.21</v>
      </c>
      <c r="J108"/>
    </row>
    <row r="109" spans="1:10" s="58" customFormat="1" x14ac:dyDescent="0.45">
      <c r="A109">
        <f t="shared" si="2"/>
        <v>102</v>
      </c>
      <c r="B109" s="100" t="s">
        <v>492</v>
      </c>
      <c r="C109" t="s">
        <v>138</v>
      </c>
      <c r="D109"/>
      <c r="E109" s="6"/>
      <c r="F109" s="76">
        <v>392.95</v>
      </c>
      <c r="G109" s="79"/>
      <c r="H109" s="79"/>
      <c r="I109" s="246">
        <f t="shared" si="3"/>
        <v>112799.16</v>
      </c>
      <c r="J109"/>
    </row>
    <row r="110" spans="1:10" s="58" customFormat="1" x14ac:dyDescent="0.45">
      <c r="A110">
        <f t="shared" si="2"/>
        <v>103</v>
      </c>
      <c r="B110" s="100" t="s">
        <v>492</v>
      </c>
      <c r="C110" t="s">
        <v>136</v>
      </c>
      <c r="D110"/>
      <c r="E110" s="6"/>
      <c r="F110" s="76">
        <v>388.12</v>
      </c>
      <c r="G110" s="79"/>
      <c r="H110" s="79"/>
      <c r="I110" s="246">
        <f t="shared" si="3"/>
        <v>113187.28</v>
      </c>
      <c r="J110"/>
    </row>
    <row r="111" spans="1:10" s="58" customFormat="1" x14ac:dyDescent="0.45">
      <c r="A111">
        <f t="shared" si="2"/>
        <v>104</v>
      </c>
      <c r="B111" s="100" t="s">
        <v>492</v>
      </c>
      <c r="C111" t="s">
        <v>136</v>
      </c>
      <c r="D111"/>
      <c r="E111" s="6"/>
      <c r="F111" s="76">
        <v>355</v>
      </c>
      <c r="G111" s="79"/>
      <c r="H111" s="79"/>
      <c r="I111" s="246">
        <f t="shared" si="3"/>
        <v>113542.28</v>
      </c>
      <c r="J111"/>
    </row>
    <row r="112" spans="1:10" s="58" customFormat="1" x14ac:dyDescent="0.45">
      <c r="A112">
        <f t="shared" si="2"/>
        <v>105</v>
      </c>
      <c r="B112" s="100" t="s">
        <v>492</v>
      </c>
      <c r="C112" t="s">
        <v>150</v>
      </c>
      <c r="D112"/>
      <c r="E112" s="6"/>
      <c r="F112" s="76">
        <v>300</v>
      </c>
      <c r="G112" s="79"/>
      <c r="H112" s="79"/>
      <c r="I112" s="246">
        <f t="shared" si="3"/>
        <v>113842.28</v>
      </c>
      <c r="J112"/>
    </row>
    <row r="113" spans="1:10" s="58" customFormat="1" x14ac:dyDescent="0.45">
      <c r="A113">
        <f t="shared" si="2"/>
        <v>106</v>
      </c>
      <c r="B113" s="100" t="s">
        <v>492</v>
      </c>
      <c r="C113" t="s">
        <v>142</v>
      </c>
      <c r="D113"/>
      <c r="E113" s="6"/>
      <c r="F113" s="6"/>
      <c r="G113" s="235">
        <v>109</v>
      </c>
      <c r="H113" s="79"/>
      <c r="I113" s="246">
        <f t="shared" si="3"/>
        <v>113733.28</v>
      </c>
      <c r="J113"/>
    </row>
    <row r="114" spans="1:10" s="58" customFormat="1" x14ac:dyDescent="0.45">
      <c r="A114">
        <f t="shared" si="2"/>
        <v>107</v>
      </c>
      <c r="B114" s="100" t="s">
        <v>492</v>
      </c>
      <c r="C114" t="s">
        <v>142</v>
      </c>
      <c r="D114"/>
      <c r="E114" s="6"/>
      <c r="F114" s="6"/>
      <c r="G114" s="296">
        <v>640</v>
      </c>
      <c r="H114" s="79"/>
      <c r="I114" s="246">
        <f t="shared" si="3"/>
        <v>113093.28</v>
      </c>
      <c r="J114"/>
    </row>
    <row r="115" spans="1:10" s="58" customFormat="1" x14ac:dyDescent="0.45">
      <c r="A115">
        <f t="shared" si="2"/>
        <v>108</v>
      </c>
      <c r="B115" s="100" t="s">
        <v>493</v>
      </c>
      <c r="C115" t="s">
        <v>143</v>
      </c>
      <c r="D115"/>
      <c r="E115" s="6"/>
      <c r="F115" s="76">
        <v>461.85</v>
      </c>
      <c r="G115" s="79"/>
      <c r="H115" s="79"/>
      <c r="I115" s="246">
        <f t="shared" si="3"/>
        <v>113555.13</v>
      </c>
      <c r="J115"/>
    </row>
    <row r="116" spans="1:10" s="58" customFormat="1" x14ac:dyDescent="0.45">
      <c r="A116">
        <f t="shared" si="2"/>
        <v>109</v>
      </c>
      <c r="B116" s="100" t="s">
        <v>493</v>
      </c>
      <c r="C116" t="s">
        <v>138</v>
      </c>
      <c r="D116"/>
      <c r="E116" s="6"/>
      <c r="F116" s="76">
        <v>425</v>
      </c>
      <c r="G116" s="79"/>
      <c r="H116" s="79"/>
      <c r="I116" s="246">
        <f t="shared" si="3"/>
        <v>113980.13</v>
      </c>
      <c r="J116"/>
    </row>
    <row r="117" spans="1:10" s="58" customFormat="1" x14ac:dyDescent="0.45">
      <c r="A117">
        <f t="shared" si="2"/>
        <v>110</v>
      </c>
      <c r="B117" s="100" t="s">
        <v>493</v>
      </c>
      <c r="C117" t="s">
        <v>150</v>
      </c>
      <c r="D117"/>
      <c r="E117" s="6"/>
      <c r="F117" s="76">
        <v>418.52</v>
      </c>
      <c r="G117" s="79"/>
      <c r="H117" s="79"/>
      <c r="I117" s="246">
        <f t="shared" si="3"/>
        <v>114398.65000000001</v>
      </c>
      <c r="J117"/>
    </row>
    <row r="118" spans="1:10" s="58" customFormat="1" x14ac:dyDescent="0.45">
      <c r="A118">
        <f t="shared" si="2"/>
        <v>111</v>
      </c>
      <c r="B118" s="100" t="s">
        <v>493</v>
      </c>
      <c r="C118" t="s">
        <v>136</v>
      </c>
      <c r="D118"/>
      <c r="E118" s="6"/>
      <c r="F118" s="76">
        <v>399.37</v>
      </c>
      <c r="G118" s="79"/>
      <c r="H118" s="79"/>
      <c r="I118" s="246">
        <f t="shared" si="3"/>
        <v>114798.02</v>
      </c>
      <c r="J118"/>
    </row>
    <row r="119" spans="1:10" s="58" customFormat="1" x14ac:dyDescent="0.45">
      <c r="A119">
        <f t="shared" si="2"/>
        <v>112</v>
      </c>
      <c r="B119" s="100" t="s">
        <v>493</v>
      </c>
      <c r="C119" t="s">
        <v>136</v>
      </c>
      <c r="D119"/>
      <c r="E119" s="6"/>
      <c r="F119" s="76">
        <v>395.73</v>
      </c>
      <c r="G119" s="79"/>
      <c r="H119" s="79"/>
      <c r="I119" s="246">
        <f t="shared" si="3"/>
        <v>115193.75</v>
      </c>
      <c r="J119"/>
    </row>
    <row r="120" spans="1:10" s="58" customFormat="1" x14ac:dyDescent="0.45">
      <c r="A120">
        <f t="shared" si="2"/>
        <v>113</v>
      </c>
      <c r="B120" s="100" t="s">
        <v>493</v>
      </c>
      <c r="C120" t="s">
        <v>138</v>
      </c>
      <c r="D120"/>
      <c r="E120" s="6"/>
      <c r="F120" s="76">
        <v>381.33</v>
      </c>
      <c r="G120" s="79"/>
      <c r="H120" s="79"/>
      <c r="I120" s="246">
        <f t="shared" si="3"/>
        <v>115575.08</v>
      </c>
      <c r="J120"/>
    </row>
    <row r="121" spans="1:10" s="58" customFormat="1" x14ac:dyDescent="0.45">
      <c r="A121">
        <f t="shared" si="2"/>
        <v>114</v>
      </c>
      <c r="B121" s="100" t="s">
        <v>493</v>
      </c>
      <c r="C121" t="s">
        <v>150</v>
      </c>
      <c r="D121"/>
      <c r="E121" s="6"/>
      <c r="F121" s="76">
        <v>379.6</v>
      </c>
      <c r="G121" s="79"/>
      <c r="H121" s="79"/>
      <c r="I121" s="246">
        <f t="shared" si="3"/>
        <v>115954.68000000001</v>
      </c>
      <c r="J121"/>
    </row>
    <row r="122" spans="1:10" s="58" customFormat="1" x14ac:dyDescent="0.45">
      <c r="A122">
        <f t="shared" si="2"/>
        <v>115</v>
      </c>
      <c r="B122" s="100" t="s">
        <v>493</v>
      </c>
      <c r="C122" t="s">
        <v>138</v>
      </c>
      <c r="D122"/>
      <c r="E122" s="6"/>
      <c r="F122" s="76">
        <v>378.54</v>
      </c>
      <c r="G122" s="79"/>
      <c r="H122" s="79"/>
      <c r="I122" s="246">
        <f t="shared" si="3"/>
        <v>116333.22</v>
      </c>
      <c r="J122"/>
    </row>
    <row r="123" spans="1:10" s="58" customFormat="1" x14ac:dyDescent="0.45">
      <c r="A123">
        <f t="shared" si="2"/>
        <v>116</v>
      </c>
      <c r="B123" s="100" t="s">
        <v>493</v>
      </c>
      <c r="C123" t="s">
        <v>138</v>
      </c>
      <c r="D123"/>
      <c r="E123" s="6"/>
      <c r="F123" s="76">
        <v>375.75</v>
      </c>
      <c r="G123" s="79"/>
      <c r="H123" s="79"/>
      <c r="I123" s="246">
        <f t="shared" si="3"/>
        <v>116708.97</v>
      </c>
      <c r="J123"/>
    </row>
    <row r="124" spans="1:10" s="58" customFormat="1" x14ac:dyDescent="0.45">
      <c r="A124">
        <f t="shared" si="2"/>
        <v>117</v>
      </c>
      <c r="B124" s="100" t="s">
        <v>493</v>
      </c>
      <c r="C124" t="s">
        <v>143</v>
      </c>
      <c r="D124"/>
      <c r="E124" s="6"/>
      <c r="F124" s="76">
        <v>365.75</v>
      </c>
      <c r="G124" s="79"/>
      <c r="H124" s="79"/>
      <c r="I124" s="246">
        <f t="shared" si="3"/>
        <v>117074.72</v>
      </c>
      <c r="J124"/>
    </row>
    <row r="125" spans="1:10" s="58" customFormat="1" x14ac:dyDescent="0.45">
      <c r="A125">
        <f t="shared" si="2"/>
        <v>118</v>
      </c>
      <c r="B125" s="100" t="s">
        <v>493</v>
      </c>
      <c r="C125" t="s">
        <v>136</v>
      </c>
      <c r="D125"/>
      <c r="E125" s="6"/>
      <c r="F125" s="76">
        <v>358.41</v>
      </c>
      <c r="G125" s="79"/>
      <c r="H125" s="79"/>
      <c r="I125" s="246">
        <f t="shared" si="3"/>
        <v>117433.13</v>
      </c>
      <c r="J125"/>
    </row>
    <row r="126" spans="1:10" s="58" customFormat="1" x14ac:dyDescent="0.45">
      <c r="A126">
        <f t="shared" si="2"/>
        <v>119</v>
      </c>
      <c r="B126" s="100" t="s">
        <v>493</v>
      </c>
      <c r="C126" t="s">
        <v>150</v>
      </c>
      <c r="D126"/>
      <c r="E126" s="6"/>
      <c r="F126" s="76">
        <v>354</v>
      </c>
      <c r="G126" s="79"/>
      <c r="H126" s="79"/>
      <c r="I126" s="246">
        <f t="shared" si="3"/>
        <v>117787.13</v>
      </c>
      <c r="J126"/>
    </row>
    <row r="127" spans="1:10" s="58" customFormat="1" x14ac:dyDescent="0.45">
      <c r="A127">
        <f t="shared" si="2"/>
        <v>120</v>
      </c>
      <c r="B127" s="100" t="s">
        <v>493</v>
      </c>
      <c r="C127" t="s">
        <v>138</v>
      </c>
      <c r="D127"/>
      <c r="E127" s="6"/>
      <c r="F127" s="76">
        <v>349.89</v>
      </c>
      <c r="G127" s="79"/>
      <c r="H127" s="79"/>
      <c r="I127" s="246">
        <f t="shared" si="3"/>
        <v>118137.02</v>
      </c>
      <c r="J127"/>
    </row>
    <row r="128" spans="1:10" s="58" customFormat="1" x14ac:dyDescent="0.45">
      <c r="A128">
        <f t="shared" si="2"/>
        <v>121</v>
      </c>
      <c r="B128" s="100" t="s">
        <v>493</v>
      </c>
      <c r="C128" t="s">
        <v>138</v>
      </c>
      <c r="D128"/>
      <c r="E128" s="6"/>
      <c r="F128" s="76">
        <v>317.04000000000002</v>
      </c>
      <c r="G128" s="79"/>
      <c r="H128" s="79"/>
      <c r="I128" s="246">
        <f t="shared" si="3"/>
        <v>118454.06</v>
      </c>
      <c r="J128"/>
    </row>
    <row r="129" spans="1:10" s="58" customFormat="1" x14ac:dyDescent="0.45">
      <c r="A129">
        <f t="shared" si="2"/>
        <v>122</v>
      </c>
      <c r="B129" s="100" t="s">
        <v>493</v>
      </c>
      <c r="C129" t="s">
        <v>153</v>
      </c>
      <c r="D129"/>
      <c r="E129" s="6"/>
      <c r="F129" s="6"/>
      <c r="G129" s="79"/>
      <c r="H129" s="79">
        <v>0.05</v>
      </c>
      <c r="I129" s="246">
        <f t="shared" si="3"/>
        <v>118454.01</v>
      </c>
      <c r="J129"/>
    </row>
    <row r="130" spans="1:10" s="58" customFormat="1" x14ac:dyDescent="0.45">
      <c r="A130">
        <f t="shared" si="2"/>
        <v>123</v>
      </c>
      <c r="B130" s="100" t="s">
        <v>493</v>
      </c>
      <c r="C130" t="s">
        <v>496</v>
      </c>
      <c r="D130"/>
      <c r="E130" s="6"/>
      <c r="F130" s="6"/>
      <c r="G130" s="235">
        <v>1593</v>
      </c>
      <c r="H130" s="79"/>
      <c r="I130" s="246">
        <f t="shared" si="3"/>
        <v>116861.01</v>
      </c>
      <c r="J130"/>
    </row>
    <row r="131" spans="1:10" s="58" customFormat="1" x14ac:dyDescent="0.45">
      <c r="A131">
        <f t="shared" si="2"/>
        <v>124</v>
      </c>
      <c r="B131" s="100" t="s">
        <v>495</v>
      </c>
      <c r="C131" t="s">
        <v>142</v>
      </c>
      <c r="D131"/>
      <c r="E131" s="6"/>
      <c r="F131" s="6"/>
      <c r="G131" s="296">
        <v>77</v>
      </c>
      <c r="H131" s="79"/>
      <c r="I131" s="246">
        <f t="shared" si="3"/>
        <v>116784.01</v>
      </c>
      <c r="J131"/>
    </row>
    <row r="132" spans="1:10" s="58" customFormat="1" x14ac:dyDescent="0.45">
      <c r="A132">
        <f t="shared" si="2"/>
        <v>125</v>
      </c>
      <c r="B132" s="100" t="s">
        <v>495</v>
      </c>
      <c r="C132" t="s">
        <v>144</v>
      </c>
      <c r="D132"/>
      <c r="E132" s="6"/>
      <c r="F132" s="76">
        <v>852.85</v>
      </c>
      <c r="G132" s="79"/>
      <c r="H132" s="79"/>
      <c r="I132" s="246">
        <f t="shared" si="3"/>
        <v>117636.86</v>
      </c>
      <c r="J132"/>
    </row>
    <row r="133" spans="1:10" s="58" customFormat="1" x14ac:dyDescent="0.45">
      <c r="A133">
        <f t="shared" si="2"/>
        <v>126</v>
      </c>
      <c r="B133" s="100" t="s">
        <v>495</v>
      </c>
      <c r="C133" t="s">
        <v>150</v>
      </c>
      <c r="D133"/>
      <c r="E133" s="6"/>
      <c r="F133" s="76">
        <v>780.14</v>
      </c>
      <c r="G133" s="79"/>
      <c r="H133" s="79"/>
      <c r="I133" s="246">
        <f t="shared" si="3"/>
        <v>118417</v>
      </c>
      <c r="J133"/>
    </row>
    <row r="134" spans="1:10" s="58" customFormat="1" x14ac:dyDescent="0.45">
      <c r="A134">
        <f t="shared" ref="A134:A197" si="4">ROW()-7</f>
        <v>127</v>
      </c>
      <c r="B134" s="100" t="s">
        <v>495</v>
      </c>
      <c r="C134" t="s">
        <v>136</v>
      </c>
      <c r="D134"/>
      <c r="E134" s="6"/>
      <c r="F134" s="76">
        <v>500</v>
      </c>
      <c r="G134" s="79"/>
      <c r="H134" s="79"/>
      <c r="I134" s="246">
        <f t="shared" si="3"/>
        <v>118917</v>
      </c>
      <c r="J134"/>
    </row>
    <row r="135" spans="1:10" s="58" customFormat="1" x14ac:dyDescent="0.45">
      <c r="A135">
        <f t="shared" si="4"/>
        <v>128</v>
      </c>
      <c r="B135" s="100" t="s">
        <v>495</v>
      </c>
      <c r="C135" t="s">
        <v>147</v>
      </c>
      <c r="D135"/>
      <c r="E135" s="6"/>
      <c r="F135" s="76">
        <v>450</v>
      </c>
      <c r="G135" s="79"/>
      <c r="H135" s="79"/>
      <c r="I135" s="246">
        <f t="shared" si="3"/>
        <v>119367</v>
      </c>
      <c r="J135"/>
    </row>
    <row r="136" spans="1:10" s="58" customFormat="1" x14ac:dyDescent="0.45">
      <c r="A136">
        <f t="shared" si="4"/>
        <v>129</v>
      </c>
      <c r="B136" s="100" t="s">
        <v>495</v>
      </c>
      <c r="C136" t="s">
        <v>136</v>
      </c>
      <c r="D136"/>
      <c r="E136" s="6"/>
      <c r="F136" s="76">
        <v>437</v>
      </c>
      <c r="G136" s="79"/>
      <c r="H136" s="79"/>
      <c r="I136" s="246">
        <f t="shared" ref="I136:I199" si="5">I135+F136-G136-H136</f>
        <v>119804</v>
      </c>
      <c r="J136"/>
    </row>
    <row r="137" spans="1:10" s="58" customFormat="1" x14ac:dyDescent="0.45">
      <c r="A137">
        <f t="shared" si="4"/>
        <v>130</v>
      </c>
      <c r="B137" s="100" t="s">
        <v>495</v>
      </c>
      <c r="C137" t="s">
        <v>138</v>
      </c>
      <c r="D137"/>
      <c r="E137" s="6"/>
      <c r="F137" s="76">
        <v>422.57</v>
      </c>
      <c r="G137" s="79"/>
      <c r="H137" s="79"/>
      <c r="I137" s="246">
        <f t="shared" si="5"/>
        <v>120226.57</v>
      </c>
      <c r="J137"/>
    </row>
    <row r="138" spans="1:10" s="58" customFormat="1" x14ac:dyDescent="0.45">
      <c r="A138">
        <f t="shared" si="4"/>
        <v>131</v>
      </c>
      <c r="B138" s="100" t="s">
        <v>495</v>
      </c>
      <c r="C138" t="s">
        <v>143</v>
      </c>
      <c r="D138"/>
      <c r="E138" s="6"/>
      <c r="F138" s="76">
        <v>406.14</v>
      </c>
      <c r="G138" s="79"/>
      <c r="H138" s="79"/>
      <c r="I138" s="246">
        <f t="shared" si="5"/>
        <v>120632.71</v>
      </c>
      <c r="J138"/>
    </row>
    <row r="139" spans="1:10" s="58" customFormat="1" x14ac:dyDescent="0.45">
      <c r="A139">
        <f t="shared" si="4"/>
        <v>132</v>
      </c>
      <c r="B139" s="100" t="s">
        <v>495</v>
      </c>
      <c r="C139" t="s">
        <v>143</v>
      </c>
      <c r="D139"/>
      <c r="E139" s="6"/>
      <c r="F139" s="76">
        <v>400.34</v>
      </c>
      <c r="G139" s="79"/>
      <c r="H139" s="79"/>
      <c r="I139" s="246">
        <f t="shared" si="5"/>
        <v>121033.05</v>
      </c>
      <c r="J139"/>
    </row>
    <row r="140" spans="1:10" s="58" customFormat="1" x14ac:dyDescent="0.45">
      <c r="A140">
        <f t="shared" si="4"/>
        <v>133</v>
      </c>
      <c r="B140" s="100" t="s">
        <v>495</v>
      </c>
      <c r="C140" t="s">
        <v>136</v>
      </c>
      <c r="D140"/>
      <c r="E140" s="6"/>
      <c r="F140" s="76">
        <v>400</v>
      </c>
      <c r="G140" s="79"/>
      <c r="H140" s="79"/>
      <c r="I140" s="246">
        <f t="shared" si="5"/>
        <v>121433.05</v>
      </c>
      <c r="J140"/>
    </row>
    <row r="141" spans="1:10" s="58" customFormat="1" x14ac:dyDescent="0.45">
      <c r="A141">
        <f t="shared" si="4"/>
        <v>134</v>
      </c>
      <c r="B141" s="100" t="s">
        <v>495</v>
      </c>
      <c r="C141" t="s">
        <v>136</v>
      </c>
      <c r="D141"/>
      <c r="E141" s="6"/>
      <c r="F141" s="76">
        <v>390.03</v>
      </c>
      <c r="G141" s="79"/>
      <c r="H141" s="79"/>
      <c r="I141" s="246">
        <f t="shared" si="5"/>
        <v>121823.08</v>
      </c>
      <c r="J141"/>
    </row>
    <row r="142" spans="1:10" s="58" customFormat="1" x14ac:dyDescent="0.45">
      <c r="A142">
        <f t="shared" si="4"/>
        <v>135</v>
      </c>
      <c r="B142" s="100" t="s">
        <v>495</v>
      </c>
      <c r="C142" t="s">
        <v>136</v>
      </c>
      <c r="D142"/>
      <c r="E142" s="6"/>
      <c r="F142" s="76">
        <v>384</v>
      </c>
      <c r="G142" s="79"/>
      <c r="H142" s="79"/>
      <c r="I142" s="246">
        <f t="shared" si="5"/>
        <v>122207.08</v>
      </c>
      <c r="J142"/>
    </row>
    <row r="143" spans="1:10" s="58" customFormat="1" x14ac:dyDescent="0.45">
      <c r="A143">
        <f t="shared" si="4"/>
        <v>136</v>
      </c>
      <c r="B143" s="100" t="s">
        <v>495</v>
      </c>
      <c r="C143" t="s">
        <v>190</v>
      </c>
      <c r="D143"/>
      <c r="E143" s="6"/>
      <c r="F143" s="76">
        <v>341.77</v>
      </c>
      <c r="G143" s="79"/>
      <c r="H143" s="79"/>
      <c r="I143" s="246">
        <f t="shared" si="5"/>
        <v>122548.85</v>
      </c>
      <c r="J143"/>
    </row>
    <row r="144" spans="1:10" s="58" customFormat="1" x14ac:dyDescent="0.45">
      <c r="A144">
        <f t="shared" si="4"/>
        <v>137</v>
      </c>
      <c r="B144" s="100" t="s">
        <v>495</v>
      </c>
      <c r="C144" t="s">
        <v>138</v>
      </c>
      <c r="D144"/>
      <c r="E144" s="6"/>
      <c r="F144" s="76">
        <v>341</v>
      </c>
      <c r="G144" s="79"/>
      <c r="H144" s="79"/>
      <c r="I144" s="246">
        <f t="shared" si="5"/>
        <v>122889.85</v>
      </c>
      <c r="J144"/>
    </row>
    <row r="145" spans="1:10" s="58" customFormat="1" x14ac:dyDescent="0.45">
      <c r="A145">
        <f t="shared" si="4"/>
        <v>138</v>
      </c>
      <c r="B145" s="100" t="s">
        <v>495</v>
      </c>
      <c r="C145" t="s">
        <v>136</v>
      </c>
      <c r="D145"/>
      <c r="E145" s="6"/>
      <c r="F145" s="76">
        <v>6.71</v>
      </c>
      <c r="G145" s="79"/>
      <c r="H145" s="79"/>
      <c r="I145" s="246">
        <f t="shared" si="5"/>
        <v>122896.56000000001</v>
      </c>
      <c r="J145"/>
    </row>
    <row r="146" spans="1:10" s="58" customFormat="1" x14ac:dyDescent="0.45">
      <c r="A146">
        <f t="shared" si="4"/>
        <v>139</v>
      </c>
      <c r="B146" s="100" t="s">
        <v>497</v>
      </c>
      <c r="C146" t="s">
        <v>143</v>
      </c>
      <c r="D146"/>
      <c r="E146" s="6"/>
      <c r="F146" s="76">
        <v>540.87</v>
      </c>
      <c r="G146" s="79"/>
      <c r="H146" s="79"/>
      <c r="I146" s="246">
        <f t="shared" si="5"/>
        <v>123437.43000000001</v>
      </c>
      <c r="J146"/>
    </row>
    <row r="147" spans="1:10" s="58" customFormat="1" x14ac:dyDescent="0.45">
      <c r="A147">
        <f t="shared" si="4"/>
        <v>140</v>
      </c>
      <c r="B147" s="100" t="s">
        <v>497</v>
      </c>
      <c r="C147" t="s">
        <v>136</v>
      </c>
      <c r="D147"/>
      <c r="E147" s="6"/>
      <c r="F147" s="76">
        <v>465</v>
      </c>
      <c r="G147" s="79"/>
      <c r="H147" s="79"/>
      <c r="I147" s="246">
        <f t="shared" si="5"/>
        <v>123902.43000000001</v>
      </c>
      <c r="J147"/>
    </row>
    <row r="148" spans="1:10" s="58" customFormat="1" x14ac:dyDescent="0.45">
      <c r="A148">
        <f t="shared" si="4"/>
        <v>141</v>
      </c>
      <c r="B148" s="100" t="s">
        <v>497</v>
      </c>
      <c r="C148" t="s">
        <v>136</v>
      </c>
      <c r="D148"/>
      <c r="E148" s="6"/>
      <c r="F148" s="76">
        <v>456.34</v>
      </c>
      <c r="G148" s="79"/>
      <c r="H148" s="79"/>
      <c r="I148" s="246">
        <f t="shared" si="5"/>
        <v>124358.77</v>
      </c>
      <c r="J148"/>
    </row>
    <row r="149" spans="1:10" s="58" customFormat="1" x14ac:dyDescent="0.45">
      <c r="A149">
        <f t="shared" si="4"/>
        <v>142</v>
      </c>
      <c r="B149" s="100" t="s">
        <v>497</v>
      </c>
      <c r="C149" t="s">
        <v>138</v>
      </c>
      <c r="D149"/>
      <c r="E149" s="6"/>
      <c r="F149" s="76">
        <v>365</v>
      </c>
      <c r="G149" s="79"/>
      <c r="H149" s="79"/>
      <c r="I149" s="246">
        <f t="shared" si="5"/>
        <v>124723.77</v>
      </c>
      <c r="J149"/>
    </row>
    <row r="150" spans="1:10" s="58" customFormat="1" x14ac:dyDescent="0.45">
      <c r="A150">
        <f t="shared" si="4"/>
        <v>143</v>
      </c>
      <c r="B150" s="100" t="s">
        <v>497</v>
      </c>
      <c r="C150" t="s">
        <v>136</v>
      </c>
      <c r="D150"/>
      <c r="E150" s="6"/>
      <c r="F150" s="76">
        <v>355.24</v>
      </c>
      <c r="G150" s="79"/>
      <c r="H150" s="79"/>
      <c r="I150" s="246">
        <f t="shared" si="5"/>
        <v>125079.01000000001</v>
      </c>
      <c r="J150"/>
    </row>
    <row r="151" spans="1:10" s="58" customFormat="1" x14ac:dyDescent="0.45">
      <c r="A151">
        <f t="shared" si="4"/>
        <v>144</v>
      </c>
      <c r="B151" s="100" t="s">
        <v>497</v>
      </c>
      <c r="C151" t="s">
        <v>136</v>
      </c>
      <c r="D151"/>
      <c r="E151" s="6"/>
      <c r="F151" s="76">
        <v>336</v>
      </c>
      <c r="G151" s="79"/>
      <c r="H151" s="79"/>
      <c r="I151" s="246">
        <f t="shared" si="5"/>
        <v>125415.01000000001</v>
      </c>
      <c r="J151"/>
    </row>
    <row r="152" spans="1:10" s="58" customFormat="1" x14ac:dyDescent="0.45">
      <c r="A152">
        <f t="shared" si="4"/>
        <v>145</v>
      </c>
      <c r="B152" s="100" t="s">
        <v>499</v>
      </c>
      <c r="C152" t="s">
        <v>138</v>
      </c>
      <c r="D152"/>
      <c r="E152" s="6"/>
      <c r="F152" s="76">
        <v>465.38</v>
      </c>
      <c r="G152" s="79"/>
      <c r="H152" s="79"/>
      <c r="I152" s="246">
        <f t="shared" si="5"/>
        <v>125880.39000000001</v>
      </c>
      <c r="J152"/>
    </row>
    <row r="153" spans="1:10" s="58" customFormat="1" x14ac:dyDescent="0.45">
      <c r="A153">
        <f t="shared" si="4"/>
        <v>146</v>
      </c>
      <c r="B153" s="100" t="s">
        <v>499</v>
      </c>
      <c r="C153" t="s">
        <v>150</v>
      </c>
      <c r="D153"/>
      <c r="E153" s="6"/>
      <c r="F153" s="76">
        <v>399.41</v>
      </c>
      <c r="G153" s="79"/>
      <c r="H153" s="79"/>
      <c r="I153" s="246">
        <f t="shared" si="5"/>
        <v>126279.80000000002</v>
      </c>
      <c r="J153"/>
    </row>
    <row r="154" spans="1:10" s="58" customFormat="1" x14ac:dyDescent="0.45">
      <c r="A154">
        <f t="shared" si="4"/>
        <v>147</v>
      </c>
      <c r="B154" s="100" t="s">
        <v>499</v>
      </c>
      <c r="C154" t="s">
        <v>143</v>
      </c>
      <c r="D154"/>
      <c r="E154" s="6"/>
      <c r="F154" s="76">
        <v>391.57</v>
      </c>
      <c r="G154" s="79"/>
      <c r="H154" s="79"/>
      <c r="I154" s="246">
        <f t="shared" si="5"/>
        <v>126671.37000000002</v>
      </c>
      <c r="J154"/>
    </row>
    <row r="155" spans="1:10" s="58" customFormat="1" x14ac:dyDescent="0.45">
      <c r="A155">
        <f t="shared" si="4"/>
        <v>148</v>
      </c>
      <c r="B155" s="100" t="s">
        <v>498</v>
      </c>
      <c r="C155" t="s">
        <v>207</v>
      </c>
      <c r="D155"/>
      <c r="E155" s="6"/>
      <c r="F155" s="6"/>
      <c r="G155" s="296">
        <v>950</v>
      </c>
      <c r="H155" s="79"/>
      <c r="I155" s="246">
        <f t="shared" si="5"/>
        <v>125721.37000000002</v>
      </c>
      <c r="J155"/>
    </row>
    <row r="156" spans="1:10" s="58" customFormat="1" x14ac:dyDescent="0.45">
      <c r="A156">
        <f t="shared" si="4"/>
        <v>149</v>
      </c>
      <c r="B156" s="100" t="s">
        <v>498</v>
      </c>
      <c r="C156" t="s">
        <v>142</v>
      </c>
      <c r="D156"/>
      <c r="E156" s="6"/>
      <c r="F156" s="6"/>
      <c r="G156" s="296">
        <v>40</v>
      </c>
      <c r="H156" s="79"/>
      <c r="I156" s="246">
        <f t="shared" si="5"/>
        <v>125681.37000000002</v>
      </c>
      <c r="J156"/>
    </row>
    <row r="157" spans="1:10" s="58" customFormat="1" x14ac:dyDescent="0.45">
      <c r="A157">
        <f t="shared" si="4"/>
        <v>150</v>
      </c>
      <c r="B157" s="100" t="s">
        <v>498</v>
      </c>
      <c r="C157" t="s">
        <v>136</v>
      </c>
      <c r="D157"/>
      <c r="E157" s="6"/>
      <c r="F157" s="76">
        <v>491</v>
      </c>
      <c r="G157" s="79"/>
      <c r="H157" s="79"/>
      <c r="I157" s="246">
        <f t="shared" si="5"/>
        <v>126172.37000000002</v>
      </c>
      <c r="J157"/>
    </row>
    <row r="158" spans="1:10" s="58" customFormat="1" x14ac:dyDescent="0.45">
      <c r="A158">
        <f t="shared" si="4"/>
        <v>151</v>
      </c>
      <c r="B158" s="100" t="s">
        <v>498</v>
      </c>
      <c r="C158" t="s">
        <v>150</v>
      </c>
      <c r="D158"/>
      <c r="E158" s="6"/>
      <c r="F158" s="76">
        <v>410.01</v>
      </c>
      <c r="G158" s="79"/>
      <c r="H158" s="79"/>
      <c r="I158" s="246">
        <f t="shared" si="5"/>
        <v>126582.38000000002</v>
      </c>
      <c r="J158"/>
    </row>
    <row r="159" spans="1:10" s="58" customFormat="1" x14ac:dyDescent="0.45">
      <c r="A159">
        <f t="shared" si="4"/>
        <v>152</v>
      </c>
      <c r="B159" s="100" t="s">
        <v>498</v>
      </c>
      <c r="C159" t="s">
        <v>136</v>
      </c>
      <c r="D159"/>
      <c r="E159" s="6"/>
      <c r="F159" s="76">
        <v>407.51</v>
      </c>
      <c r="G159" s="79"/>
      <c r="H159" s="79"/>
      <c r="I159" s="246">
        <f t="shared" si="5"/>
        <v>126989.89000000001</v>
      </c>
      <c r="J159"/>
    </row>
    <row r="160" spans="1:10" s="58" customFormat="1" x14ac:dyDescent="0.45">
      <c r="A160">
        <f t="shared" si="4"/>
        <v>153</v>
      </c>
      <c r="B160" s="100" t="s">
        <v>498</v>
      </c>
      <c r="C160" t="s">
        <v>138</v>
      </c>
      <c r="D160"/>
      <c r="E160" s="6"/>
      <c r="F160" s="76">
        <v>406</v>
      </c>
      <c r="G160" s="79"/>
      <c r="H160" s="79"/>
      <c r="I160" s="246">
        <f t="shared" si="5"/>
        <v>127395.89000000001</v>
      </c>
      <c r="J160"/>
    </row>
    <row r="161" spans="1:10" s="58" customFormat="1" x14ac:dyDescent="0.45">
      <c r="A161">
        <f t="shared" si="4"/>
        <v>154</v>
      </c>
      <c r="B161" s="100" t="s">
        <v>498</v>
      </c>
      <c r="C161" t="s">
        <v>136</v>
      </c>
      <c r="D161"/>
      <c r="E161" s="6"/>
      <c r="F161" s="76">
        <v>400.31</v>
      </c>
      <c r="G161" s="79"/>
      <c r="H161" s="79"/>
      <c r="I161" s="246">
        <f t="shared" si="5"/>
        <v>127796.20000000001</v>
      </c>
      <c r="J161"/>
    </row>
    <row r="162" spans="1:10" s="58" customFormat="1" x14ac:dyDescent="0.45">
      <c r="A162">
        <f t="shared" si="4"/>
        <v>155</v>
      </c>
      <c r="B162" s="100" t="s">
        <v>498</v>
      </c>
      <c r="C162" t="s">
        <v>136</v>
      </c>
      <c r="D162"/>
      <c r="E162" s="6"/>
      <c r="F162" s="76">
        <v>376.76</v>
      </c>
      <c r="G162" s="79"/>
      <c r="H162" s="79"/>
      <c r="I162" s="246">
        <f t="shared" si="5"/>
        <v>128172.96</v>
      </c>
      <c r="J162"/>
    </row>
    <row r="163" spans="1:10" s="58" customFormat="1" x14ac:dyDescent="0.45">
      <c r="A163">
        <f t="shared" si="4"/>
        <v>156</v>
      </c>
      <c r="B163" s="100" t="s">
        <v>500</v>
      </c>
      <c r="C163" t="s">
        <v>136</v>
      </c>
      <c r="D163"/>
      <c r="E163" s="6"/>
      <c r="F163" s="76">
        <v>406</v>
      </c>
      <c r="G163" s="79"/>
      <c r="H163" s="79"/>
      <c r="I163" s="246">
        <f t="shared" si="5"/>
        <v>128578.96</v>
      </c>
      <c r="J163"/>
    </row>
    <row r="164" spans="1:10" s="58" customFormat="1" x14ac:dyDescent="0.45">
      <c r="A164">
        <f t="shared" si="4"/>
        <v>157</v>
      </c>
      <c r="B164" s="100" t="s">
        <v>500</v>
      </c>
      <c r="C164" t="s">
        <v>502</v>
      </c>
      <c r="D164"/>
      <c r="E164" s="6"/>
      <c r="F164" s="76">
        <v>459</v>
      </c>
      <c r="G164" s="79"/>
      <c r="H164" s="79"/>
      <c r="I164" s="246">
        <f t="shared" si="5"/>
        <v>129037.96</v>
      </c>
      <c r="J164"/>
    </row>
    <row r="165" spans="1:10" s="58" customFormat="1" x14ac:dyDescent="0.45">
      <c r="A165">
        <f t="shared" si="4"/>
        <v>158</v>
      </c>
      <c r="B165" s="100" t="s">
        <v>500</v>
      </c>
      <c r="C165" t="s">
        <v>503</v>
      </c>
      <c r="D165"/>
      <c r="E165" s="6"/>
      <c r="F165" s="76">
        <v>363.17</v>
      </c>
      <c r="G165" s="79"/>
      <c r="H165" s="79"/>
      <c r="I165" s="246">
        <f t="shared" si="5"/>
        <v>129401.13</v>
      </c>
      <c r="J165"/>
    </row>
    <row r="166" spans="1:10" s="58" customFormat="1" x14ac:dyDescent="0.45">
      <c r="A166">
        <f t="shared" si="4"/>
        <v>159</v>
      </c>
      <c r="B166" s="100" t="s">
        <v>500</v>
      </c>
      <c r="C166" t="s">
        <v>143</v>
      </c>
      <c r="D166"/>
      <c r="E166" s="6"/>
      <c r="F166" s="76">
        <v>117.31</v>
      </c>
      <c r="G166" s="79"/>
      <c r="H166" s="79"/>
      <c r="I166" s="246">
        <f t="shared" si="5"/>
        <v>129518.44</v>
      </c>
      <c r="J166"/>
    </row>
    <row r="167" spans="1:10" s="58" customFormat="1" x14ac:dyDescent="0.45">
      <c r="A167">
        <f t="shared" si="4"/>
        <v>160</v>
      </c>
      <c r="B167" s="100" t="s">
        <v>501</v>
      </c>
      <c r="C167" t="s">
        <v>242</v>
      </c>
      <c r="D167"/>
      <c r="E167" s="6"/>
      <c r="F167" s="6"/>
      <c r="G167" s="296">
        <v>637.20000000000005</v>
      </c>
      <c r="H167" s="79">
        <v>4.3</v>
      </c>
      <c r="I167" s="246">
        <f t="shared" si="5"/>
        <v>128876.94</v>
      </c>
      <c r="J167"/>
    </row>
    <row r="168" spans="1:10" s="58" customFormat="1" x14ac:dyDescent="0.45">
      <c r="A168">
        <f t="shared" si="4"/>
        <v>161</v>
      </c>
      <c r="B168" s="100" t="s">
        <v>501</v>
      </c>
      <c r="C168" t="s">
        <v>142</v>
      </c>
      <c r="D168"/>
      <c r="E168" s="6"/>
      <c r="F168" s="6"/>
      <c r="G168" s="299">
        <v>8</v>
      </c>
      <c r="H168" s="79"/>
      <c r="I168" s="246">
        <f t="shared" si="5"/>
        <v>128868.94</v>
      </c>
      <c r="J168"/>
    </row>
    <row r="169" spans="1:10" s="58" customFormat="1" x14ac:dyDescent="0.45">
      <c r="A169">
        <f t="shared" si="4"/>
        <v>162</v>
      </c>
      <c r="B169" s="100" t="s">
        <v>501</v>
      </c>
      <c r="C169" t="s">
        <v>142</v>
      </c>
      <c r="D169"/>
      <c r="E169" s="6"/>
      <c r="F169" s="6"/>
      <c r="G169" s="299">
        <v>20</v>
      </c>
      <c r="H169" s="79"/>
      <c r="I169" s="246">
        <f t="shared" si="5"/>
        <v>128848.94</v>
      </c>
      <c r="J169"/>
    </row>
    <row r="170" spans="1:10" s="58" customFormat="1" x14ac:dyDescent="0.45">
      <c r="A170">
        <f t="shared" si="4"/>
        <v>163</v>
      </c>
      <c r="B170" s="100" t="s">
        <v>501</v>
      </c>
      <c r="C170" t="s">
        <v>144</v>
      </c>
      <c r="D170"/>
      <c r="E170" s="6"/>
      <c r="F170" s="76">
        <v>400.6</v>
      </c>
      <c r="G170" s="79"/>
      <c r="H170" s="79"/>
      <c r="I170" s="246">
        <f t="shared" si="5"/>
        <v>129249.54000000001</v>
      </c>
      <c r="J170"/>
    </row>
    <row r="171" spans="1:10" s="58" customFormat="1" x14ac:dyDescent="0.45">
      <c r="A171">
        <f t="shared" si="4"/>
        <v>164</v>
      </c>
      <c r="B171" s="100" t="s">
        <v>501</v>
      </c>
      <c r="C171" t="s">
        <v>136</v>
      </c>
      <c r="D171"/>
      <c r="E171" s="6"/>
      <c r="F171" s="76">
        <v>394.4</v>
      </c>
      <c r="G171" s="79"/>
      <c r="H171" s="79"/>
      <c r="I171" s="246">
        <f t="shared" si="5"/>
        <v>129643.94</v>
      </c>
      <c r="J171"/>
    </row>
    <row r="172" spans="1:10" s="58" customFormat="1" x14ac:dyDescent="0.45">
      <c r="A172">
        <f t="shared" si="4"/>
        <v>165</v>
      </c>
      <c r="B172" s="100" t="s">
        <v>501</v>
      </c>
      <c r="C172" t="s">
        <v>143</v>
      </c>
      <c r="D172"/>
      <c r="E172" s="6"/>
      <c r="F172" s="76">
        <v>391</v>
      </c>
      <c r="G172" s="79"/>
      <c r="H172" s="79"/>
      <c r="I172" s="246">
        <f t="shared" si="5"/>
        <v>130034.94</v>
      </c>
      <c r="J172"/>
    </row>
    <row r="173" spans="1:10" s="58" customFormat="1" x14ac:dyDescent="0.45">
      <c r="A173">
        <f t="shared" si="4"/>
        <v>166</v>
      </c>
      <c r="B173" s="100" t="s">
        <v>501</v>
      </c>
      <c r="C173" t="s">
        <v>136</v>
      </c>
      <c r="D173"/>
      <c r="E173" s="6"/>
      <c r="F173" s="76">
        <v>390.94</v>
      </c>
      <c r="G173" s="79"/>
      <c r="H173" s="79"/>
      <c r="I173" s="246">
        <f t="shared" si="5"/>
        <v>130425.88</v>
      </c>
      <c r="J173"/>
    </row>
    <row r="174" spans="1:10" s="58" customFormat="1" x14ac:dyDescent="0.45">
      <c r="A174">
        <f t="shared" si="4"/>
        <v>167</v>
      </c>
      <c r="B174" s="100" t="s">
        <v>501</v>
      </c>
      <c r="C174" t="s">
        <v>136</v>
      </c>
      <c r="D174"/>
      <c r="E174" s="6"/>
      <c r="F174" s="76">
        <v>386.5</v>
      </c>
      <c r="G174" s="79"/>
      <c r="H174" s="79"/>
      <c r="I174" s="246">
        <f t="shared" si="5"/>
        <v>130812.38</v>
      </c>
      <c r="J174"/>
    </row>
    <row r="175" spans="1:10" s="58" customFormat="1" x14ac:dyDescent="0.45">
      <c r="A175">
        <f t="shared" si="4"/>
        <v>168</v>
      </c>
      <c r="B175" s="100" t="s">
        <v>501</v>
      </c>
      <c r="C175" t="s">
        <v>138</v>
      </c>
      <c r="D175"/>
      <c r="E175" s="6"/>
      <c r="F175" s="76">
        <v>384</v>
      </c>
      <c r="G175" s="79"/>
      <c r="H175" s="79"/>
      <c r="I175" s="246">
        <f t="shared" si="5"/>
        <v>131196.38</v>
      </c>
      <c r="J175"/>
    </row>
    <row r="176" spans="1:10" s="58" customFormat="1" x14ac:dyDescent="0.45">
      <c r="A176">
        <f t="shared" si="4"/>
        <v>169</v>
      </c>
      <c r="B176" s="100" t="s">
        <v>504</v>
      </c>
      <c r="C176" t="s">
        <v>136</v>
      </c>
      <c r="D176"/>
      <c r="E176" s="6"/>
      <c r="F176" s="76">
        <v>200</v>
      </c>
      <c r="G176" s="79"/>
      <c r="H176" s="79"/>
      <c r="I176" s="246">
        <f t="shared" si="5"/>
        <v>131396.38</v>
      </c>
      <c r="J176"/>
    </row>
    <row r="177" spans="1:10" s="58" customFormat="1" x14ac:dyDescent="0.45">
      <c r="A177">
        <f t="shared" si="4"/>
        <v>170</v>
      </c>
      <c r="B177" s="100" t="s">
        <v>504</v>
      </c>
      <c r="C177" t="s">
        <v>136</v>
      </c>
      <c r="D177"/>
      <c r="E177" s="6"/>
      <c r="F177" s="76">
        <v>500</v>
      </c>
      <c r="G177" s="79"/>
      <c r="H177" s="79"/>
      <c r="I177" s="246">
        <f t="shared" si="5"/>
        <v>131896.38</v>
      </c>
      <c r="J177"/>
    </row>
    <row r="178" spans="1:10" s="58" customFormat="1" x14ac:dyDescent="0.45">
      <c r="A178">
        <f t="shared" si="4"/>
        <v>171</v>
      </c>
      <c r="B178" s="100" t="s">
        <v>504</v>
      </c>
      <c r="C178" t="s">
        <v>138</v>
      </c>
      <c r="D178"/>
      <c r="E178" s="6"/>
      <c r="F178" s="76">
        <v>911</v>
      </c>
      <c r="G178" s="79"/>
      <c r="H178" s="79"/>
      <c r="I178" s="246">
        <f t="shared" si="5"/>
        <v>132807.38</v>
      </c>
      <c r="J178"/>
    </row>
    <row r="179" spans="1:10" s="58" customFormat="1" x14ac:dyDescent="0.45">
      <c r="A179">
        <f t="shared" si="4"/>
        <v>172</v>
      </c>
      <c r="B179" s="100" t="s">
        <v>505</v>
      </c>
      <c r="C179" t="s">
        <v>214</v>
      </c>
      <c r="D179"/>
      <c r="E179" s="6"/>
      <c r="F179" s="6"/>
      <c r="G179" s="79"/>
      <c r="H179" s="79">
        <v>41.76</v>
      </c>
      <c r="I179" s="246">
        <f t="shared" si="5"/>
        <v>132765.62</v>
      </c>
      <c r="J179"/>
    </row>
    <row r="180" spans="1:10" s="58" customFormat="1" x14ac:dyDescent="0.45">
      <c r="A180">
        <f t="shared" si="4"/>
        <v>173</v>
      </c>
      <c r="B180" s="100" t="s">
        <v>505</v>
      </c>
      <c r="C180" t="s">
        <v>506</v>
      </c>
      <c r="D180"/>
      <c r="E180" s="6"/>
      <c r="F180" s="6"/>
      <c r="G180" s="296">
        <v>250.98</v>
      </c>
      <c r="H180" s="79"/>
      <c r="I180" s="246">
        <f t="shared" si="5"/>
        <v>132514.63999999998</v>
      </c>
      <c r="J180"/>
    </row>
    <row r="181" spans="1:10" s="58" customFormat="1" x14ac:dyDescent="0.45">
      <c r="A181">
        <f t="shared" si="4"/>
        <v>174</v>
      </c>
      <c r="B181" s="100" t="s">
        <v>505</v>
      </c>
      <c r="C181" t="s">
        <v>138</v>
      </c>
      <c r="D181"/>
      <c r="E181" s="6"/>
      <c r="F181" s="76">
        <v>415</v>
      </c>
      <c r="G181" s="79"/>
      <c r="H181" s="79"/>
      <c r="I181" s="246">
        <f t="shared" si="5"/>
        <v>132929.63999999998</v>
      </c>
      <c r="J181"/>
    </row>
    <row r="182" spans="1:10" s="58" customFormat="1" x14ac:dyDescent="0.45">
      <c r="A182">
        <f t="shared" si="4"/>
        <v>175</v>
      </c>
      <c r="B182" s="100" t="s">
        <v>505</v>
      </c>
      <c r="C182" t="s">
        <v>138</v>
      </c>
      <c r="D182"/>
      <c r="E182" s="6"/>
      <c r="F182" s="76">
        <v>394.87</v>
      </c>
      <c r="G182" s="79"/>
      <c r="H182" s="79"/>
      <c r="I182" s="246">
        <f t="shared" si="5"/>
        <v>133324.50999999998</v>
      </c>
      <c r="J182"/>
    </row>
    <row r="183" spans="1:10" s="58" customFormat="1" x14ac:dyDescent="0.45">
      <c r="A183">
        <f t="shared" si="4"/>
        <v>176</v>
      </c>
      <c r="B183" s="100" t="s">
        <v>505</v>
      </c>
      <c r="C183" t="s">
        <v>138</v>
      </c>
      <c r="D183"/>
      <c r="E183" s="6"/>
      <c r="F183" s="76">
        <v>360</v>
      </c>
      <c r="G183" s="79"/>
      <c r="H183" s="79"/>
      <c r="I183" s="246">
        <f t="shared" si="5"/>
        <v>133684.50999999998</v>
      </c>
      <c r="J183"/>
    </row>
    <row r="184" spans="1:10" s="58" customFormat="1" x14ac:dyDescent="0.45">
      <c r="A184">
        <f t="shared" si="4"/>
        <v>177</v>
      </c>
      <c r="B184" s="100" t="s">
        <v>505</v>
      </c>
      <c r="C184" t="s">
        <v>138</v>
      </c>
      <c r="D184"/>
      <c r="E184" s="6"/>
      <c r="F184" s="76">
        <v>343.26</v>
      </c>
      <c r="G184" s="79"/>
      <c r="H184" s="79"/>
      <c r="I184" s="246">
        <f t="shared" si="5"/>
        <v>134027.76999999999</v>
      </c>
      <c r="J184"/>
    </row>
    <row r="185" spans="1:10" s="58" customFormat="1" x14ac:dyDescent="0.45">
      <c r="A185">
        <f t="shared" si="4"/>
        <v>178</v>
      </c>
      <c r="B185" s="100" t="s">
        <v>508</v>
      </c>
      <c r="C185" t="s">
        <v>144</v>
      </c>
      <c r="D185"/>
      <c r="E185" s="6"/>
      <c r="F185" s="76">
        <v>2000</v>
      </c>
      <c r="G185" s="79"/>
      <c r="H185" s="79"/>
      <c r="I185" s="246">
        <f t="shared" si="5"/>
        <v>136027.76999999999</v>
      </c>
      <c r="J185"/>
    </row>
    <row r="186" spans="1:10" s="58" customFormat="1" x14ac:dyDescent="0.45">
      <c r="A186">
        <f t="shared" si="4"/>
        <v>179</v>
      </c>
      <c r="B186" s="100" t="s">
        <v>508</v>
      </c>
      <c r="C186" t="s">
        <v>138</v>
      </c>
      <c r="D186"/>
      <c r="E186" s="6"/>
      <c r="F186" s="76">
        <v>1050.78</v>
      </c>
      <c r="G186" s="79"/>
      <c r="H186" s="79"/>
      <c r="I186" s="246">
        <f t="shared" si="5"/>
        <v>137078.54999999999</v>
      </c>
      <c r="J186"/>
    </row>
    <row r="187" spans="1:10" s="58" customFormat="1" x14ac:dyDescent="0.45">
      <c r="A187">
        <f t="shared" si="4"/>
        <v>180</v>
      </c>
      <c r="B187" s="100" t="s">
        <v>508</v>
      </c>
      <c r="C187" t="s">
        <v>144</v>
      </c>
      <c r="D187"/>
      <c r="E187" s="6"/>
      <c r="F187" s="76">
        <v>998.57</v>
      </c>
      <c r="G187" s="79"/>
      <c r="H187" s="79"/>
      <c r="I187" s="246">
        <f t="shared" si="5"/>
        <v>138077.12</v>
      </c>
      <c r="J187"/>
    </row>
    <row r="188" spans="1:10" s="58" customFormat="1" x14ac:dyDescent="0.45">
      <c r="A188">
        <f t="shared" si="4"/>
        <v>181</v>
      </c>
      <c r="B188" s="100" t="s">
        <v>508</v>
      </c>
      <c r="C188" t="s">
        <v>138</v>
      </c>
      <c r="D188"/>
      <c r="E188" s="6"/>
      <c r="F188" s="76">
        <v>860.19</v>
      </c>
      <c r="G188" s="79"/>
      <c r="H188" s="79"/>
      <c r="I188" s="246">
        <f t="shared" si="5"/>
        <v>138937.31</v>
      </c>
      <c r="J188"/>
    </row>
    <row r="189" spans="1:10" s="58" customFormat="1" x14ac:dyDescent="0.45">
      <c r="A189">
        <f t="shared" si="4"/>
        <v>182</v>
      </c>
      <c r="B189" s="100" t="s">
        <v>508</v>
      </c>
      <c r="C189" t="s">
        <v>136</v>
      </c>
      <c r="D189"/>
      <c r="E189" s="6"/>
      <c r="F189" s="76">
        <v>500</v>
      </c>
      <c r="G189" s="79"/>
      <c r="H189" s="79"/>
      <c r="I189" s="246">
        <f t="shared" si="5"/>
        <v>139437.31</v>
      </c>
      <c r="J189"/>
    </row>
    <row r="190" spans="1:10" s="58" customFormat="1" x14ac:dyDescent="0.45">
      <c r="A190">
        <f t="shared" si="4"/>
        <v>183</v>
      </c>
      <c r="B190" s="100" t="s">
        <v>508</v>
      </c>
      <c r="C190" t="s">
        <v>136</v>
      </c>
      <c r="D190"/>
      <c r="E190" s="6"/>
      <c r="F190" s="76">
        <v>500</v>
      </c>
      <c r="G190" s="79"/>
      <c r="H190" s="79"/>
      <c r="I190" s="246">
        <f t="shared" si="5"/>
        <v>139937.31</v>
      </c>
      <c r="J190"/>
    </row>
    <row r="191" spans="1:10" s="58" customFormat="1" x14ac:dyDescent="0.45">
      <c r="A191">
        <f t="shared" si="4"/>
        <v>184</v>
      </c>
      <c r="B191" s="100" t="s">
        <v>508</v>
      </c>
      <c r="C191" t="s">
        <v>136</v>
      </c>
      <c r="D191"/>
      <c r="E191" s="6"/>
      <c r="F191" s="76">
        <v>500</v>
      </c>
      <c r="G191" s="79"/>
      <c r="H191" s="79"/>
      <c r="I191" s="246">
        <f t="shared" si="5"/>
        <v>140437.31</v>
      </c>
      <c r="J191"/>
    </row>
    <row r="192" spans="1:10" s="58" customFormat="1" x14ac:dyDescent="0.45">
      <c r="A192">
        <f t="shared" si="4"/>
        <v>185</v>
      </c>
      <c r="B192" s="100" t="s">
        <v>508</v>
      </c>
      <c r="C192" t="s">
        <v>136</v>
      </c>
      <c r="D192"/>
      <c r="E192" s="6"/>
      <c r="F192" s="76">
        <v>500</v>
      </c>
      <c r="G192" s="79"/>
      <c r="H192" s="79"/>
      <c r="I192" s="246">
        <f t="shared" si="5"/>
        <v>140937.31</v>
      </c>
      <c r="J192"/>
    </row>
    <row r="193" spans="1:10" s="58" customFormat="1" x14ac:dyDescent="0.45">
      <c r="A193">
        <f t="shared" si="4"/>
        <v>186</v>
      </c>
      <c r="B193" s="100" t="s">
        <v>508</v>
      </c>
      <c r="C193" t="s">
        <v>136</v>
      </c>
      <c r="D193"/>
      <c r="E193" s="6"/>
      <c r="F193" s="76">
        <v>498</v>
      </c>
      <c r="G193" s="79"/>
      <c r="H193" s="79"/>
      <c r="I193" s="246">
        <f t="shared" si="5"/>
        <v>141435.31</v>
      </c>
      <c r="J193"/>
    </row>
    <row r="194" spans="1:10" s="58" customFormat="1" x14ac:dyDescent="0.45">
      <c r="A194">
        <f t="shared" si="4"/>
        <v>187</v>
      </c>
      <c r="B194" s="100" t="s">
        <v>508</v>
      </c>
      <c r="C194" t="s">
        <v>136</v>
      </c>
      <c r="D194"/>
      <c r="E194" s="6"/>
      <c r="F194" s="76">
        <v>444.03</v>
      </c>
      <c r="G194" s="79"/>
      <c r="H194" s="79"/>
      <c r="I194" s="246">
        <f t="shared" si="5"/>
        <v>141879.34</v>
      </c>
      <c r="J194"/>
    </row>
    <row r="195" spans="1:10" s="58" customFormat="1" x14ac:dyDescent="0.45">
      <c r="A195">
        <f t="shared" si="4"/>
        <v>188</v>
      </c>
      <c r="B195" s="100" t="s">
        <v>508</v>
      </c>
      <c r="C195" t="s">
        <v>136</v>
      </c>
      <c r="D195"/>
      <c r="E195" s="6"/>
      <c r="F195" s="76">
        <v>409.68</v>
      </c>
      <c r="G195" s="79"/>
      <c r="H195" s="79"/>
      <c r="I195" s="246">
        <f t="shared" si="5"/>
        <v>142289.01999999999</v>
      </c>
      <c r="J195"/>
    </row>
    <row r="196" spans="1:10" s="58" customFormat="1" x14ac:dyDescent="0.45">
      <c r="A196">
        <f t="shared" si="4"/>
        <v>189</v>
      </c>
      <c r="B196" s="100" t="s">
        <v>508</v>
      </c>
      <c r="C196" t="s">
        <v>136</v>
      </c>
      <c r="D196"/>
      <c r="E196" s="6"/>
      <c r="F196" s="76">
        <v>400</v>
      </c>
      <c r="G196" s="79"/>
      <c r="H196" s="79"/>
      <c r="I196" s="246">
        <f t="shared" si="5"/>
        <v>142689.01999999999</v>
      </c>
      <c r="J196"/>
    </row>
    <row r="197" spans="1:10" s="58" customFormat="1" x14ac:dyDescent="0.45">
      <c r="A197">
        <f t="shared" si="4"/>
        <v>190</v>
      </c>
      <c r="B197" s="100" t="s">
        <v>508</v>
      </c>
      <c r="C197" t="s">
        <v>138</v>
      </c>
      <c r="D197"/>
      <c r="E197" s="6"/>
      <c r="F197" s="76">
        <v>382.52</v>
      </c>
      <c r="G197" s="79"/>
      <c r="H197" s="79"/>
      <c r="I197" s="246">
        <f t="shared" si="5"/>
        <v>143071.53999999998</v>
      </c>
      <c r="J197"/>
    </row>
    <row r="198" spans="1:10" s="58" customFormat="1" x14ac:dyDescent="0.45">
      <c r="A198">
        <f t="shared" ref="A198:A222" si="6">ROW()-7</f>
        <v>191</v>
      </c>
      <c r="B198" s="100" t="s">
        <v>508</v>
      </c>
      <c r="C198" t="s">
        <v>138</v>
      </c>
      <c r="D198"/>
      <c r="E198" s="6"/>
      <c r="F198" s="76">
        <v>322.52</v>
      </c>
      <c r="G198" s="79"/>
      <c r="H198" s="79"/>
      <c r="I198" s="246">
        <f t="shared" si="5"/>
        <v>143394.05999999997</v>
      </c>
      <c r="J198"/>
    </row>
    <row r="199" spans="1:10" s="58" customFormat="1" x14ac:dyDescent="0.45">
      <c r="A199">
        <f t="shared" si="6"/>
        <v>192</v>
      </c>
      <c r="B199" s="100" t="s">
        <v>508</v>
      </c>
      <c r="C199" t="s">
        <v>136</v>
      </c>
      <c r="D199"/>
      <c r="E199" s="6"/>
      <c r="F199" s="76">
        <v>251.25</v>
      </c>
      <c r="G199" s="79"/>
      <c r="H199" s="79"/>
      <c r="I199" s="246">
        <f t="shared" si="5"/>
        <v>143645.30999999997</v>
      </c>
      <c r="J199"/>
    </row>
    <row r="200" spans="1:10" s="58" customFormat="1" x14ac:dyDescent="0.45">
      <c r="A200">
        <f t="shared" si="6"/>
        <v>193</v>
      </c>
      <c r="B200" s="100" t="s">
        <v>508</v>
      </c>
      <c r="C200" t="s">
        <v>242</v>
      </c>
      <c r="D200"/>
      <c r="E200" s="6"/>
      <c r="F200" s="6"/>
      <c r="G200" s="235">
        <v>3600</v>
      </c>
      <c r="H200" s="79">
        <v>4.3</v>
      </c>
      <c r="I200" s="246">
        <f t="shared" ref="I200:I222" si="7">I199+F200-G200-H200</f>
        <v>140041.00999999998</v>
      </c>
      <c r="J200"/>
    </row>
    <row r="201" spans="1:10" s="58" customFormat="1" x14ac:dyDescent="0.45">
      <c r="A201">
        <f t="shared" si="6"/>
        <v>194</v>
      </c>
      <c r="B201" s="100" t="s">
        <v>507</v>
      </c>
      <c r="C201" t="s">
        <v>138</v>
      </c>
      <c r="D201"/>
      <c r="E201" s="6"/>
      <c r="F201" s="76">
        <v>872.32</v>
      </c>
      <c r="G201" s="79"/>
      <c r="H201" s="79"/>
      <c r="I201" s="246">
        <f t="shared" si="7"/>
        <v>140913.32999999999</v>
      </c>
      <c r="J201"/>
    </row>
    <row r="202" spans="1:10" s="58" customFormat="1" x14ac:dyDescent="0.45">
      <c r="A202">
        <f t="shared" si="6"/>
        <v>195</v>
      </c>
      <c r="B202" s="100" t="s">
        <v>507</v>
      </c>
      <c r="C202" t="s">
        <v>136</v>
      </c>
      <c r="D202"/>
      <c r="E202" s="6"/>
      <c r="F202" s="76">
        <v>390.16</v>
      </c>
      <c r="G202" s="79"/>
      <c r="H202" s="79"/>
      <c r="I202" s="246">
        <f t="shared" si="7"/>
        <v>141303.49</v>
      </c>
      <c r="J202"/>
    </row>
    <row r="203" spans="1:10" s="58" customFormat="1" x14ac:dyDescent="0.45">
      <c r="A203">
        <f t="shared" si="6"/>
        <v>196</v>
      </c>
      <c r="B203" s="100" t="s">
        <v>507</v>
      </c>
      <c r="C203" t="s">
        <v>153</v>
      </c>
      <c r="D203"/>
      <c r="E203" s="6"/>
      <c r="F203" s="6"/>
      <c r="G203" s="79"/>
      <c r="H203" s="79">
        <v>0.15</v>
      </c>
      <c r="I203" s="246">
        <f t="shared" si="7"/>
        <v>141303.34</v>
      </c>
      <c r="J203"/>
    </row>
    <row r="204" spans="1:10" s="58" customFormat="1" x14ac:dyDescent="0.45">
      <c r="A204">
        <f t="shared" si="6"/>
        <v>197</v>
      </c>
      <c r="B204" s="100" t="s">
        <v>507</v>
      </c>
      <c r="C204" t="s">
        <v>298</v>
      </c>
      <c r="D204"/>
      <c r="E204" s="6"/>
      <c r="F204" s="6"/>
      <c r="G204" s="235">
        <v>94.8</v>
      </c>
      <c r="H204" s="79"/>
      <c r="I204" s="246">
        <f t="shared" si="7"/>
        <v>141208.54</v>
      </c>
      <c r="J204"/>
    </row>
    <row r="205" spans="1:10" s="58" customFormat="1" x14ac:dyDescent="0.45">
      <c r="A205">
        <f t="shared" si="6"/>
        <v>198</v>
      </c>
      <c r="B205" s="100" t="s">
        <v>507</v>
      </c>
      <c r="C205" t="s">
        <v>138</v>
      </c>
      <c r="D205"/>
      <c r="E205" s="6"/>
      <c r="F205" s="76">
        <v>378.6</v>
      </c>
      <c r="G205" s="79"/>
      <c r="H205" s="79"/>
      <c r="I205" s="246">
        <f t="shared" si="7"/>
        <v>141587.14000000001</v>
      </c>
      <c r="J205"/>
    </row>
    <row r="206" spans="1:10" s="58" customFormat="1" x14ac:dyDescent="0.45">
      <c r="A206">
        <f t="shared" si="6"/>
        <v>199</v>
      </c>
      <c r="B206" s="100" t="s">
        <v>507</v>
      </c>
      <c r="C206" t="s">
        <v>138</v>
      </c>
      <c r="D206"/>
      <c r="E206" s="6"/>
      <c r="F206" s="76">
        <v>373.43</v>
      </c>
      <c r="G206" s="79"/>
      <c r="H206" s="79"/>
      <c r="I206" s="246">
        <f t="shared" si="7"/>
        <v>141960.57</v>
      </c>
      <c r="J206"/>
    </row>
    <row r="207" spans="1:10" s="58" customFormat="1" x14ac:dyDescent="0.45">
      <c r="A207">
        <f t="shared" si="6"/>
        <v>200</v>
      </c>
      <c r="B207" s="100" t="s">
        <v>507</v>
      </c>
      <c r="C207" t="s">
        <v>138</v>
      </c>
      <c r="D207"/>
      <c r="E207" s="6"/>
      <c r="F207" s="76">
        <v>365</v>
      </c>
      <c r="G207" s="79"/>
      <c r="H207" s="79"/>
      <c r="I207" s="246">
        <f t="shared" si="7"/>
        <v>142325.57</v>
      </c>
      <c r="J207"/>
    </row>
    <row r="208" spans="1:10" s="58" customFormat="1" x14ac:dyDescent="0.45">
      <c r="A208">
        <f t="shared" si="6"/>
        <v>201</v>
      </c>
      <c r="B208" s="100" t="s">
        <v>509</v>
      </c>
      <c r="C208" t="s">
        <v>138</v>
      </c>
      <c r="D208"/>
      <c r="E208" s="6"/>
      <c r="F208" s="76">
        <v>734.92</v>
      </c>
      <c r="G208" s="79"/>
      <c r="H208" s="79"/>
      <c r="I208" s="246">
        <f t="shared" si="7"/>
        <v>143060.49000000002</v>
      </c>
      <c r="J208"/>
    </row>
    <row r="209" spans="1:10" s="58" customFormat="1" x14ac:dyDescent="0.45">
      <c r="A209">
        <f t="shared" si="6"/>
        <v>202</v>
      </c>
      <c r="B209" s="100" t="s">
        <v>509</v>
      </c>
      <c r="C209" t="s">
        <v>138</v>
      </c>
      <c r="D209"/>
      <c r="E209" s="6"/>
      <c r="F209" s="76">
        <v>520.09</v>
      </c>
      <c r="G209" s="79"/>
      <c r="H209" s="79"/>
      <c r="I209" s="246">
        <f t="shared" si="7"/>
        <v>143580.58000000002</v>
      </c>
      <c r="J209"/>
    </row>
    <row r="210" spans="1:10" s="58" customFormat="1" x14ac:dyDescent="0.45">
      <c r="A210">
        <f t="shared" si="6"/>
        <v>203</v>
      </c>
      <c r="B210" s="100" t="s">
        <v>509</v>
      </c>
      <c r="C210" t="s">
        <v>144</v>
      </c>
      <c r="D210"/>
      <c r="E210" s="6"/>
      <c r="F210" s="76">
        <v>396.48</v>
      </c>
      <c r="G210" s="79"/>
      <c r="H210" s="79"/>
      <c r="I210" s="246">
        <f t="shared" si="7"/>
        <v>143977.06000000003</v>
      </c>
      <c r="J210"/>
    </row>
    <row r="211" spans="1:10" s="58" customFormat="1" x14ac:dyDescent="0.45">
      <c r="A211">
        <f t="shared" si="6"/>
        <v>204</v>
      </c>
      <c r="B211" s="100" t="s">
        <v>509</v>
      </c>
      <c r="C211" t="s">
        <v>144</v>
      </c>
      <c r="D211"/>
      <c r="E211" s="6"/>
      <c r="F211" s="76">
        <v>385.7</v>
      </c>
      <c r="G211" s="79"/>
      <c r="H211" s="79"/>
      <c r="I211" s="246">
        <f t="shared" si="7"/>
        <v>144362.76000000004</v>
      </c>
      <c r="J211"/>
    </row>
    <row r="212" spans="1:10" s="58" customFormat="1" x14ac:dyDescent="0.45">
      <c r="A212">
        <f t="shared" si="6"/>
        <v>205</v>
      </c>
      <c r="B212" s="100" t="s">
        <v>509</v>
      </c>
      <c r="C212" t="s">
        <v>147</v>
      </c>
      <c r="D212"/>
      <c r="E212" s="6"/>
      <c r="F212" s="76">
        <v>377.15</v>
      </c>
      <c r="G212" s="79"/>
      <c r="H212" s="79"/>
      <c r="I212" s="246">
        <f t="shared" si="7"/>
        <v>144739.91000000003</v>
      </c>
      <c r="J212"/>
    </row>
    <row r="213" spans="1:10" s="58" customFormat="1" x14ac:dyDescent="0.45">
      <c r="A213">
        <f t="shared" si="6"/>
        <v>206</v>
      </c>
      <c r="B213" s="100" t="s">
        <v>509</v>
      </c>
      <c r="C213" t="s">
        <v>144</v>
      </c>
      <c r="D213"/>
      <c r="E213" s="6"/>
      <c r="F213" s="76">
        <v>375</v>
      </c>
      <c r="G213" s="79"/>
      <c r="H213" s="79"/>
      <c r="I213" s="246">
        <f t="shared" si="7"/>
        <v>145114.91000000003</v>
      </c>
      <c r="J213"/>
    </row>
    <row r="214" spans="1:10" s="58" customFormat="1" x14ac:dyDescent="0.45">
      <c r="A214">
        <f t="shared" si="6"/>
        <v>207</v>
      </c>
      <c r="B214" s="100" t="s">
        <v>509</v>
      </c>
      <c r="C214" t="s">
        <v>136</v>
      </c>
      <c r="D214"/>
      <c r="E214" s="6"/>
      <c r="F214" s="76">
        <v>340.53</v>
      </c>
      <c r="G214" s="79"/>
      <c r="H214" s="79"/>
      <c r="I214" s="246">
        <f t="shared" si="7"/>
        <v>145455.44000000003</v>
      </c>
      <c r="J214"/>
    </row>
    <row r="215" spans="1:10" s="58" customFormat="1" x14ac:dyDescent="0.45">
      <c r="A215">
        <f t="shared" si="6"/>
        <v>208</v>
      </c>
      <c r="B215" s="100" t="s">
        <v>509</v>
      </c>
      <c r="C215" t="s">
        <v>138</v>
      </c>
      <c r="D215"/>
      <c r="E215" s="6"/>
      <c r="F215" s="76">
        <v>318</v>
      </c>
      <c r="G215" s="79"/>
      <c r="H215" s="79"/>
      <c r="I215" s="246">
        <f t="shared" si="7"/>
        <v>145773.44000000003</v>
      </c>
      <c r="J215"/>
    </row>
    <row r="216" spans="1:10" s="58" customFormat="1" x14ac:dyDescent="0.45">
      <c r="A216">
        <f t="shared" si="6"/>
        <v>209</v>
      </c>
      <c r="B216" s="100" t="s">
        <v>509</v>
      </c>
      <c r="C216" t="s">
        <v>150</v>
      </c>
      <c r="D216"/>
      <c r="E216" s="6"/>
      <c r="F216" s="76">
        <v>317</v>
      </c>
      <c r="G216" s="79"/>
      <c r="H216" s="79"/>
      <c r="I216" s="246">
        <f t="shared" si="7"/>
        <v>146090.44000000003</v>
      </c>
      <c r="J216"/>
    </row>
    <row r="217" spans="1:10" s="58" customFormat="1" x14ac:dyDescent="0.45">
      <c r="A217">
        <f t="shared" si="6"/>
        <v>210</v>
      </c>
      <c r="B217" s="100" t="s">
        <v>509</v>
      </c>
      <c r="C217" t="s">
        <v>141</v>
      </c>
      <c r="D217"/>
      <c r="E217" s="6"/>
      <c r="F217" s="6"/>
      <c r="G217" s="235">
        <v>150</v>
      </c>
      <c r="H217" s="79"/>
      <c r="I217" s="246">
        <f t="shared" si="7"/>
        <v>145940.44000000003</v>
      </c>
      <c r="J217"/>
    </row>
    <row r="218" spans="1:10" s="58" customFormat="1" x14ac:dyDescent="0.45">
      <c r="A218">
        <f t="shared" si="6"/>
        <v>211</v>
      </c>
      <c r="B218" s="100" t="s">
        <v>509</v>
      </c>
      <c r="C218" t="s">
        <v>510</v>
      </c>
      <c r="D218"/>
      <c r="E218" s="6"/>
      <c r="F218" s="6"/>
      <c r="G218" s="79"/>
      <c r="H218" s="79">
        <v>1</v>
      </c>
      <c r="I218" s="246">
        <f t="shared" si="7"/>
        <v>145939.44000000003</v>
      </c>
      <c r="J218"/>
    </row>
    <row r="219" spans="1:10" s="58" customFormat="1" x14ac:dyDescent="0.45">
      <c r="A219">
        <f t="shared" si="6"/>
        <v>212</v>
      </c>
      <c r="B219" s="100" t="s">
        <v>509</v>
      </c>
      <c r="C219" t="s">
        <v>511</v>
      </c>
      <c r="D219"/>
      <c r="E219" s="6"/>
      <c r="F219" s="6"/>
      <c r="G219" s="235">
        <v>11798.82</v>
      </c>
      <c r="H219" s="79"/>
      <c r="I219" s="246">
        <f t="shared" si="7"/>
        <v>134140.62000000002</v>
      </c>
      <c r="J219"/>
    </row>
    <row r="220" spans="1:10" s="58" customFormat="1" x14ac:dyDescent="0.45">
      <c r="A220">
        <f t="shared" si="6"/>
        <v>213</v>
      </c>
      <c r="B220" s="100" t="s">
        <v>509</v>
      </c>
      <c r="C220" t="s">
        <v>153</v>
      </c>
      <c r="D220"/>
      <c r="E220" s="6"/>
      <c r="F220" s="6"/>
      <c r="G220" s="79"/>
      <c r="H220" s="79">
        <v>0.55000000000000004</v>
      </c>
      <c r="I220" s="246">
        <f t="shared" si="7"/>
        <v>134140.07000000004</v>
      </c>
      <c r="J220"/>
    </row>
    <row r="221" spans="1:10" s="58" customFormat="1" x14ac:dyDescent="0.45">
      <c r="A221">
        <f t="shared" si="6"/>
        <v>214</v>
      </c>
      <c r="B221" s="100" t="s">
        <v>509</v>
      </c>
      <c r="C221" t="s">
        <v>225</v>
      </c>
      <c r="D221"/>
      <c r="E221" s="6"/>
      <c r="F221" s="6"/>
      <c r="G221" s="79"/>
      <c r="H221" s="79">
        <v>35</v>
      </c>
      <c r="I221" s="246">
        <f t="shared" si="7"/>
        <v>134105.07000000004</v>
      </c>
      <c r="J221"/>
    </row>
    <row r="222" spans="1:10" s="58" customFormat="1" x14ac:dyDescent="0.45">
      <c r="A222">
        <f t="shared" si="6"/>
        <v>215</v>
      </c>
      <c r="B222" s="100" t="s">
        <v>509</v>
      </c>
      <c r="C222" t="s">
        <v>226</v>
      </c>
      <c r="D222"/>
      <c r="E222" s="6"/>
      <c r="F222" s="6"/>
      <c r="G222" s="79"/>
      <c r="H222" s="79">
        <v>5.5</v>
      </c>
      <c r="I222" s="246">
        <f t="shared" si="7"/>
        <v>134099.57000000004</v>
      </c>
      <c r="J222"/>
    </row>
    <row r="223" spans="1:10" s="58" customFormat="1" ht="14.65" thickBot="1" x14ac:dyDescent="0.5">
      <c r="A223"/>
      <c r="B223" s="158"/>
      <c r="C223"/>
      <c r="D223"/>
      <c r="E223" s="6"/>
      <c r="F223" s="77">
        <f>SUM(F8:F222)</f>
        <v>64754.369999999974</v>
      </c>
      <c r="G223" s="80">
        <f>SUM(G8:G222)</f>
        <v>62431.18</v>
      </c>
      <c r="H223" s="81">
        <f>SUM(H22:H222)</f>
        <v>98.509999999999991</v>
      </c>
      <c r="I223" s="7"/>
      <c r="J223"/>
    </row>
    <row r="224" spans="1:10" s="58" customFormat="1" ht="14.65" thickTop="1" x14ac:dyDescent="0.45">
      <c r="A224"/>
      <c r="B224" s="158" t="s">
        <v>25</v>
      </c>
      <c r="C224" s="6" t="s">
        <v>25</v>
      </c>
      <c r="D224" s="6" t="s">
        <v>25</v>
      </c>
      <c r="E224" s="6" t="s">
        <v>25</v>
      </c>
      <c r="F224" s="43"/>
      <c r="G224" s="79"/>
      <c r="H224" s="79"/>
      <c r="I224" s="7"/>
      <c r="J224"/>
    </row>
    <row r="225" spans="1:10" s="58" customFormat="1" x14ac:dyDescent="0.45">
      <c r="A225"/>
      <c r="B225" s="158"/>
      <c r="C225" s="14" t="s">
        <v>25</v>
      </c>
      <c r="D225"/>
      <c r="E225" s="6"/>
      <c r="F225" s="43" t="s">
        <v>25</v>
      </c>
      <c r="G225" s="79"/>
      <c r="H225" s="79"/>
      <c r="I225" s="7"/>
      <c r="J225"/>
    </row>
    <row r="226" spans="1:10" s="58" customFormat="1" x14ac:dyDescent="0.45">
      <c r="A226"/>
      <c r="B226" s="162"/>
      <c r="C226" s="4"/>
      <c r="D226" s="4"/>
      <c r="E226" s="16"/>
      <c r="F226" s="43"/>
      <c r="G226" s="79"/>
      <c r="H226" s="79"/>
      <c r="I226"/>
      <c r="J226"/>
    </row>
    <row r="227" spans="1:10" s="58" customFormat="1" x14ac:dyDescent="0.45">
      <c r="A227"/>
      <c r="B227" s="162"/>
      <c r="C227" s="313" t="s">
        <v>130</v>
      </c>
      <c r="D227" s="313"/>
      <c r="E227" s="313"/>
      <c r="F227" s="43"/>
      <c r="G227" s="79"/>
      <c r="H227" s="79"/>
      <c r="I227"/>
      <c r="J227"/>
    </row>
    <row r="228" spans="1:10" s="58" customFormat="1" x14ac:dyDescent="0.45">
      <c r="A228"/>
      <c r="B228" s="162"/>
      <c r="C228" s="53"/>
      <c r="D228" s="53"/>
      <c r="E228" s="53"/>
      <c r="F228" s="8"/>
      <c r="G228" s="79"/>
      <c r="H228" s="79"/>
      <c r="I228"/>
      <c r="J228"/>
    </row>
    <row r="229" spans="1:10" s="58" customFormat="1" x14ac:dyDescent="0.45">
      <c r="A229"/>
      <c r="B229" s="162"/>
      <c r="C229" s="17" t="s">
        <v>0</v>
      </c>
      <c r="D229" s="18" t="s">
        <v>12</v>
      </c>
      <c r="E229" s="18" t="s">
        <v>11</v>
      </c>
      <c r="F229" s="8"/>
      <c r="G229" s="79"/>
      <c r="H229" s="79"/>
      <c r="I229"/>
      <c r="J229"/>
    </row>
    <row r="230" spans="1:10" s="58" customFormat="1" x14ac:dyDescent="0.45">
      <c r="A230"/>
      <c r="B230" s="162"/>
      <c r="C230" s="57" t="s">
        <v>30</v>
      </c>
      <c r="D230" s="19"/>
      <c r="E230" s="13">
        <f>SUM(I7)</f>
        <v>131874.89000000004</v>
      </c>
      <c r="F230" s="8"/>
      <c r="G230" s="79"/>
      <c r="H230" s="79"/>
      <c r="I230"/>
      <c r="J230" s="46"/>
    </row>
    <row r="231" spans="1:10" s="58" customFormat="1" x14ac:dyDescent="0.45">
      <c r="A231"/>
      <c r="B231" s="162"/>
      <c r="C231" s="56" t="s">
        <v>41</v>
      </c>
      <c r="D231" s="19" t="s">
        <v>25</v>
      </c>
      <c r="E231" s="12">
        <f>SUM(F223)</f>
        <v>64754.369999999974</v>
      </c>
      <c r="F231" s="8"/>
      <c r="G231" s="79"/>
      <c r="H231" s="79"/>
      <c r="I231"/>
      <c r="J231" s="46"/>
    </row>
    <row r="232" spans="1:10" s="58" customFormat="1" ht="15.75" x14ac:dyDescent="0.5">
      <c r="A232"/>
      <c r="B232" s="162"/>
      <c r="C232" s="20" t="s">
        <v>9</v>
      </c>
      <c r="D232" s="21" t="s">
        <v>25</v>
      </c>
      <c r="E232" s="24">
        <f>SUM(E230:E231)</f>
        <v>196629.26</v>
      </c>
      <c r="F232" s="8"/>
      <c r="G232" s="79" t="s">
        <v>25</v>
      </c>
      <c r="H232" s="79"/>
      <c r="I232"/>
      <c r="J232" s="47">
        <v>43344</v>
      </c>
    </row>
    <row r="233" spans="1:10" s="58" customFormat="1" x14ac:dyDescent="0.45">
      <c r="A233"/>
      <c r="B233" s="162"/>
      <c r="C233" s="4"/>
      <c r="D233" s="4"/>
      <c r="E233" s="25"/>
      <c r="F233" s="8"/>
      <c r="G233" s="79"/>
      <c r="H233" s="79"/>
      <c r="I233"/>
      <c r="J233" s="42"/>
    </row>
    <row r="234" spans="1:10" s="58" customFormat="1" x14ac:dyDescent="0.45">
      <c r="A234"/>
      <c r="B234" s="162"/>
      <c r="C234" s="17" t="s">
        <v>1</v>
      </c>
      <c r="D234" s="4"/>
      <c r="E234" s="25"/>
      <c r="F234" s="8"/>
      <c r="G234" s="79"/>
      <c r="H234" s="79"/>
      <c r="I234"/>
      <c r="J234" s="42"/>
    </row>
    <row r="235" spans="1:10" s="58" customFormat="1" ht="100.15" customHeight="1" x14ac:dyDescent="0.45">
      <c r="A235"/>
      <c r="B235" s="162"/>
      <c r="C235" s="316" t="s">
        <v>264</v>
      </c>
      <c r="D235" s="316"/>
      <c r="E235" s="40">
        <f>SUM(G19)+G20+G21+G37+G38+G39+G40+G47+G41+G50+G63+G64+G69+G92+G93+G94+G113+G130+G200+G204+G217+G219</f>
        <v>34859.149999999994</v>
      </c>
      <c r="F235" s="8"/>
      <c r="G235" s="79"/>
      <c r="H235" s="79"/>
      <c r="I235"/>
      <c r="J235" s="42"/>
    </row>
    <row r="236" spans="1:10" s="58" customFormat="1" x14ac:dyDescent="0.45">
      <c r="A236"/>
      <c r="B236" s="162"/>
      <c r="C236" s="325" t="s">
        <v>261</v>
      </c>
      <c r="D236" s="325"/>
      <c r="E236" s="41">
        <f>SUM(G86:G87)</f>
        <v>15502.2</v>
      </c>
      <c r="F236" s="8"/>
      <c r="G236" s="79"/>
      <c r="H236" s="79"/>
      <c r="I236"/>
      <c r="J236" s="42"/>
    </row>
    <row r="237" spans="1:10" s="58" customFormat="1" ht="44.65" customHeight="1" x14ac:dyDescent="0.45">
      <c r="A237"/>
      <c r="B237" s="162"/>
      <c r="C237" s="317" t="s">
        <v>262</v>
      </c>
      <c r="D237" s="318"/>
      <c r="E237" s="75">
        <f>SUM(G76:G85)</f>
        <v>5672.5999999999995</v>
      </c>
      <c r="F237" s="8"/>
      <c r="G237" s="79"/>
      <c r="H237" s="79"/>
      <c r="I237"/>
      <c r="J237" s="42"/>
    </row>
    <row r="238" spans="1:10" s="58" customFormat="1" x14ac:dyDescent="0.45">
      <c r="A238"/>
      <c r="B238" s="162"/>
      <c r="C238" s="326" t="s">
        <v>251</v>
      </c>
      <c r="D238" s="327"/>
      <c r="E238" s="35">
        <f>SUM(G88:G89)</f>
        <v>2446.65</v>
      </c>
      <c r="F238" s="8"/>
      <c r="G238" s="79"/>
      <c r="H238" s="79"/>
      <c r="I238"/>
      <c r="J238" s="42"/>
    </row>
    <row r="239" spans="1:10" s="58" customFormat="1" x14ac:dyDescent="0.45">
      <c r="A239"/>
      <c r="B239" s="162"/>
      <c r="C239" s="325" t="s">
        <v>252</v>
      </c>
      <c r="D239" s="325"/>
      <c r="E239" s="52">
        <f>SUM(G98)+G168+G169</f>
        <v>37.5</v>
      </c>
      <c r="F239" s="8"/>
      <c r="G239" s="79"/>
      <c r="H239" s="79"/>
      <c r="I239"/>
      <c r="J239" s="42"/>
    </row>
    <row r="240" spans="1:10" s="58" customFormat="1" ht="56.65" customHeight="1" x14ac:dyDescent="0.45">
      <c r="A240"/>
      <c r="B240" s="162"/>
      <c r="C240" s="316" t="s">
        <v>265</v>
      </c>
      <c r="D240" s="316"/>
      <c r="E240" s="36">
        <f>SUM(G27)+G28+G29+G30+G54+G62+G90+G114+G131+G155+G156+G167+G180</f>
        <v>3913.0800000000004</v>
      </c>
      <c r="F240" s="8" t="s">
        <v>25</v>
      </c>
      <c r="G240" s="79"/>
      <c r="H240" s="79"/>
      <c r="I240"/>
      <c r="J240" s="42"/>
    </row>
    <row r="241" spans="1:14" s="58" customFormat="1" ht="58.5" customHeight="1" x14ac:dyDescent="0.45">
      <c r="A241"/>
      <c r="B241" s="162"/>
      <c r="C241" s="316" t="s">
        <v>263</v>
      </c>
      <c r="D241" s="316"/>
      <c r="E241" s="37">
        <f>SUM(H223)</f>
        <v>98.509999999999991</v>
      </c>
      <c r="F241" s="8" t="s">
        <v>25</v>
      </c>
      <c r="G241" s="79" t="s">
        <v>25</v>
      </c>
      <c r="H241" s="79"/>
      <c r="I241"/>
      <c r="J241" s="42"/>
    </row>
    <row r="242" spans="1:14" s="58" customFormat="1" x14ac:dyDescent="0.45">
      <c r="A242"/>
      <c r="B242" s="162"/>
      <c r="C242" s="22" t="s">
        <v>10</v>
      </c>
      <c r="D242" s="4"/>
      <c r="E242" s="39">
        <f>SUM(E235:E241)</f>
        <v>62529.689999999995</v>
      </c>
      <c r="F242" s="8"/>
      <c r="G242" s="79"/>
      <c r="H242" s="79"/>
      <c r="I242"/>
      <c r="J242" s="42"/>
    </row>
    <row r="243" spans="1:14" s="58" customFormat="1" ht="14.65" thickBot="1" x14ac:dyDescent="0.5">
      <c r="A243"/>
      <c r="B243" s="162"/>
      <c r="C243" s="4"/>
      <c r="D243" s="4"/>
      <c r="E243" s="23"/>
      <c r="F243" s="8"/>
      <c r="G243" s="79"/>
      <c r="H243" s="79"/>
      <c r="I243"/>
      <c r="J243" s="42"/>
    </row>
    <row r="244" spans="1:14" s="58" customFormat="1" ht="16.149999999999999" thickBot="1" x14ac:dyDescent="0.55000000000000004">
      <c r="A244"/>
      <c r="B244" s="162"/>
      <c r="C244" s="310" t="s">
        <v>3</v>
      </c>
      <c r="D244" s="311"/>
      <c r="E244" s="27">
        <f>SUM(-E242,E232)</f>
        <v>134099.57</v>
      </c>
      <c r="F244" s="8"/>
      <c r="G244" s="79"/>
      <c r="H244" s="79"/>
      <c r="I244"/>
      <c r="J244" s="42" t="s">
        <v>24</v>
      </c>
    </row>
    <row r="245" spans="1:14" s="58" customFormat="1" x14ac:dyDescent="0.45">
      <c r="A245"/>
      <c r="B245" s="162"/>
      <c r="C245" s="4"/>
      <c r="D245" s="4"/>
      <c r="E245" s="30"/>
      <c r="F245" s="50"/>
      <c r="G245" s="79">
        <f>SUM(E244,-I222)</f>
        <v>0</v>
      </c>
      <c r="H245" s="79"/>
      <c r="I245"/>
      <c r="J245" s="46"/>
    </row>
    <row r="246" spans="1:14" s="58" customFormat="1" x14ac:dyDescent="0.45">
      <c r="A246"/>
      <c r="B246" s="162"/>
      <c r="C246" s="4"/>
      <c r="D246" s="4"/>
      <c r="E246" s="49"/>
      <c r="F246" s="50"/>
      <c r="G246" s="79"/>
      <c r="H246" s="79"/>
      <c r="I246"/>
      <c r="J246" s="46"/>
    </row>
    <row r="247" spans="1:14" s="58" customFormat="1" x14ac:dyDescent="0.45">
      <c r="A247"/>
      <c r="B247" s="158"/>
      <c r="C247"/>
      <c r="D247"/>
      <c r="E247" s="29"/>
      <c r="F247" s="50"/>
      <c r="G247" s="79"/>
      <c r="H247" s="79"/>
      <c r="I247"/>
      <c r="J247" s="46"/>
    </row>
    <row r="248" spans="1:14" s="58" customFormat="1" x14ac:dyDescent="0.45">
      <c r="A248"/>
      <c r="B248" s="158"/>
      <c r="C248"/>
      <c r="D248"/>
      <c r="E248" s="29"/>
      <c r="F248" s="8"/>
      <c r="G248" s="79"/>
      <c r="H248" s="79"/>
      <c r="I248"/>
      <c r="J248"/>
    </row>
    <row r="249" spans="1:14" s="8" customFormat="1" x14ac:dyDescent="0.45">
      <c r="A249"/>
      <c r="B249" s="100"/>
      <c r="C249"/>
      <c r="D249"/>
      <c r="E249" s="29"/>
      <c r="G249" s="79"/>
      <c r="H249" s="79"/>
      <c r="I249"/>
      <c r="J249"/>
      <c r="K249" s="59"/>
      <c r="L249" s="59"/>
      <c r="M249" s="59"/>
      <c r="N249" s="59"/>
    </row>
    <row r="250" spans="1:14" s="8" customFormat="1" x14ac:dyDescent="0.45">
      <c r="A250"/>
      <c r="B250" s="100"/>
      <c r="C250"/>
      <c r="D250"/>
      <c r="E250" s="29">
        <v>11</v>
      </c>
      <c r="G250" s="79"/>
      <c r="H250" s="79"/>
      <c r="I250"/>
      <c r="J250"/>
      <c r="K250" s="59"/>
      <c r="L250" s="59"/>
      <c r="M250" s="59"/>
      <c r="N250" s="59"/>
    </row>
    <row r="251" spans="1:14" s="8" customFormat="1" x14ac:dyDescent="0.45">
      <c r="A251"/>
      <c r="B251" s="100"/>
      <c r="C251"/>
      <c r="D251"/>
      <c r="E251" s="29"/>
      <c r="G251" s="79"/>
      <c r="H251" s="79"/>
      <c r="I251"/>
      <c r="J251"/>
      <c r="K251" s="59"/>
      <c r="L251" s="59"/>
      <c r="M251" s="59"/>
      <c r="N251" s="59"/>
    </row>
    <row r="252" spans="1:14" s="8" customFormat="1" x14ac:dyDescent="0.45">
      <c r="A252"/>
      <c r="B252" s="100"/>
      <c r="C252"/>
      <c r="D252"/>
      <c r="E252" s="29"/>
      <c r="G252" s="79"/>
      <c r="H252" s="79"/>
      <c r="I252"/>
      <c r="J252"/>
      <c r="K252" s="59"/>
      <c r="L252" s="59"/>
      <c r="M252" s="59"/>
      <c r="N252" s="59"/>
    </row>
    <row r="253" spans="1:14" s="8" customFormat="1" x14ac:dyDescent="0.45">
      <c r="A253"/>
      <c r="B253" s="100"/>
      <c r="C253"/>
      <c r="D253"/>
      <c r="E253" s="34"/>
      <c r="G253" s="79"/>
      <c r="H253" s="79"/>
      <c r="I253"/>
      <c r="J253"/>
      <c r="K253" s="59"/>
      <c r="L253" s="59"/>
      <c r="M253" s="59"/>
      <c r="N253" s="59"/>
    </row>
  </sheetData>
  <sortState xmlns:xlrd2="http://schemas.microsoft.com/office/spreadsheetml/2017/richdata2" ref="B208:H222">
    <sortCondition descending="1" ref="F208:F222"/>
  </sortState>
  <mergeCells count="15">
    <mergeCell ref="H5:H6"/>
    <mergeCell ref="B5:B6"/>
    <mergeCell ref="C5:C6"/>
    <mergeCell ref="D5:E6"/>
    <mergeCell ref="F5:F6"/>
    <mergeCell ref="G5:G6"/>
    <mergeCell ref="C240:D240"/>
    <mergeCell ref="C241:D241"/>
    <mergeCell ref="C244:D244"/>
    <mergeCell ref="C227:E227"/>
    <mergeCell ref="C235:D235"/>
    <mergeCell ref="C236:D236"/>
    <mergeCell ref="C237:D237"/>
    <mergeCell ref="C238:D238"/>
    <mergeCell ref="C239:D239"/>
  </mergeCells>
  <phoneticPr fontId="34" type="noConversion"/>
  <pageMargins left="0.7" right="0.7" top="0.75" bottom="0.75" header="0.3" footer="0.3"/>
  <pageSetup paperSize="9" scale="70" orientation="portrait" r:id="rId1"/>
  <legacy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8CF319D-50B9-4980-9178-0DC3AD176BED}">
  <sheetPr>
    <tabColor theme="9" tint="-0.249977111117893"/>
  </sheetPr>
  <dimension ref="A1:N199"/>
  <sheetViews>
    <sheetView topLeftCell="A4" zoomScale="80" zoomScaleNormal="80" workbookViewId="0">
      <pane xSplit="1" ySplit="3" topLeftCell="B179" activePane="bottomRight" state="frozen"/>
      <selection activeCell="D98" sqref="D98"/>
      <selection pane="topRight" activeCell="D98" sqref="D98"/>
      <selection pane="bottomLeft" activeCell="D98" sqref="D98"/>
      <selection pane="bottomRight" activeCell="E187" sqref="E187"/>
    </sheetView>
  </sheetViews>
  <sheetFormatPr baseColWidth="10" defaultRowHeight="14.25" x14ac:dyDescent="0.45"/>
  <cols>
    <col min="2" max="2" width="11.86328125" bestFit="1" customWidth="1"/>
    <col min="3" max="3" width="37.265625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83" bestFit="1" customWidth="1"/>
    <col min="8" max="8" width="9.73046875" style="79" customWidth="1"/>
    <col min="9" max="9" width="12" bestFit="1" customWidth="1"/>
    <col min="10" max="10" width="15.265625" bestFit="1" customWidth="1"/>
    <col min="11" max="11" width="13.3984375" style="58" bestFit="1" customWidth="1"/>
    <col min="12" max="14" width="11.3984375" style="58"/>
  </cols>
  <sheetData>
    <row r="1" spans="1:10" ht="15.75" x14ac:dyDescent="0.5">
      <c r="B1" s="54">
        <v>2019</v>
      </c>
    </row>
    <row r="2" spans="1:10" x14ac:dyDescent="0.45">
      <c r="B2" s="3" t="s">
        <v>31</v>
      </c>
      <c r="C2" s="3"/>
      <c r="D2" s="3"/>
      <c r="E2" s="15"/>
      <c r="F2" s="9"/>
      <c r="G2" s="84"/>
      <c r="H2" s="82"/>
    </row>
    <row r="3" spans="1:10" x14ac:dyDescent="0.45">
      <c r="B3" s="3" t="s">
        <v>26</v>
      </c>
      <c r="C3" s="5">
        <v>20537982765</v>
      </c>
      <c r="D3" s="3"/>
      <c r="E3" s="15"/>
      <c r="F3" s="9"/>
      <c r="G3" s="84"/>
      <c r="H3" s="82"/>
      <c r="I3" s="3"/>
    </row>
    <row r="4" spans="1:10" x14ac:dyDescent="0.45">
      <c r="B4" s="3" t="s">
        <v>6</v>
      </c>
      <c r="C4" s="5" t="s">
        <v>40</v>
      </c>
      <c r="D4" s="3"/>
      <c r="E4" s="15"/>
      <c r="F4" s="9"/>
      <c r="G4" s="84"/>
      <c r="H4" s="82"/>
      <c r="I4" s="3"/>
    </row>
    <row r="5" spans="1:10" ht="15" customHeight="1" x14ac:dyDescent="0.45">
      <c r="A5" s="1"/>
      <c r="B5" s="308" t="s">
        <v>2</v>
      </c>
      <c r="C5" s="308" t="s">
        <v>32</v>
      </c>
      <c r="D5" s="312" t="s">
        <v>36</v>
      </c>
      <c r="E5" s="312"/>
      <c r="F5" s="309" t="s">
        <v>7</v>
      </c>
      <c r="G5" s="324" t="s">
        <v>8</v>
      </c>
      <c r="H5" s="322" t="s">
        <v>5</v>
      </c>
      <c r="I5" s="33" t="s">
        <v>3</v>
      </c>
    </row>
    <row r="6" spans="1:10" x14ac:dyDescent="0.45">
      <c r="A6" s="2"/>
      <c r="B6" s="308"/>
      <c r="C6" s="308"/>
      <c r="D6" s="312"/>
      <c r="E6" s="312"/>
      <c r="F6" s="309"/>
      <c r="G6" s="324"/>
      <c r="H6" s="322"/>
      <c r="I6" s="33" t="s">
        <v>4</v>
      </c>
    </row>
    <row r="7" spans="1:10" s="58" customFormat="1" x14ac:dyDescent="0.45">
      <c r="A7"/>
      <c r="B7"/>
      <c r="C7" s="3" t="s">
        <v>30</v>
      </c>
      <c r="D7" t="s">
        <v>25</v>
      </c>
      <c r="E7" s="6"/>
      <c r="F7" s="8"/>
      <c r="G7" s="83"/>
      <c r="H7" s="79"/>
      <c r="I7" s="9">
        <f>SUM('JUN26'!E244)</f>
        <v>134099.57</v>
      </c>
      <c r="J7"/>
    </row>
    <row r="8" spans="1:10" s="58" customFormat="1" x14ac:dyDescent="0.45">
      <c r="A8">
        <f t="shared" ref="A8:A71" si="0">ROW()-7</f>
        <v>1</v>
      </c>
      <c r="B8" s="100" t="s">
        <v>512</v>
      </c>
      <c r="C8" t="s">
        <v>136</v>
      </c>
      <c r="D8"/>
      <c r="E8" s="6"/>
      <c r="F8" s="76">
        <v>355.35</v>
      </c>
      <c r="G8" s="79"/>
      <c r="H8" s="79"/>
      <c r="I8" s="246">
        <f>I7+F8-G8-H8</f>
        <v>134454.92000000001</v>
      </c>
      <c r="J8"/>
    </row>
    <row r="9" spans="1:10" s="58" customFormat="1" x14ac:dyDescent="0.45">
      <c r="A9">
        <f t="shared" si="0"/>
        <v>2</v>
      </c>
      <c r="B9" s="100" t="s">
        <v>512</v>
      </c>
      <c r="C9" t="s">
        <v>259</v>
      </c>
      <c r="D9"/>
      <c r="E9" s="6"/>
      <c r="F9" s="76">
        <v>0.05</v>
      </c>
      <c r="G9" s="79"/>
      <c r="H9" s="79"/>
      <c r="I9" s="246">
        <f>I8+F9-G9-H9</f>
        <v>134454.97</v>
      </c>
      <c r="J9"/>
    </row>
    <row r="10" spans="1:10" s="58" customFormat="1" x14ac:dyDescent="0.45">
      <c r="A10">
        <f t="shared" si="0"/>
        <v>3</v>
      </c>
      <c r="B10" s="100" t="s">
        <v>512</v>
      </c>
      <c r="C10" t="s">
        <v>142</v>
      </c>
      <c r="D10"/>
      <c r="E10" s="6"/>
      <c r="F10" s="6"/>
      <c r="G10" s="299">
        <v>8</v>
      </c>
      <c r="H10" s="79"/>
      <c r="I10" s="246">
        <f t="shared" ref="I10:I73" si="1">I9+F10-G10-H10</f>
        <v>134446.97</v>
      </c>
      <c r="J10"/>
    </row>
    <row r="11" spans="1:10" s="58" customFormat="1" x14ac:dyDescent="0.45">
      <c r="A11">
        <f t="shared" si="0"/>
        <v>4</v>
      </c>
      <c r="B11" s="158" t="s">
        <v>512</v>
      </c>
      <c r="C11" t="s">
        <v>153</v>
      </c>
      <c r="D11"/>
      <c r="E11" s="6"/>
      <c r="F11" s="6"/>
      <c r="G11" s="83"/>
      <c r="H11" s="79">
        <v>0.05</v>
      </c>
      <c r="I11" s="246">
        <f t="shared" si="1"/>
        <v>134446.92000000001</v>
      </c>
      <c r="J11"/>
    </row>
    <row r="12" spans="1:10" s="58" customFormat="1" x14ac:dyDescent="0.45">
      <c r="A12">
        <f t="shared" si="0"/>
        <v>5</v>
      </c>
      <c r="B12" s="158" t="s">
        <v>512</v>
      </c>
      <c r="C12" t="s">
        <v>138</v>
      </c>
      <c r="D12"/>
      <c r="E12" s="6"/>
      <c r="F12" s="76">
        <v>1000</v>
      </c>
      <c r="G12" s="83"/>
      <c r="H12" s="79"/>
      <c r="I12" s="246">
        <f t="shared" si="1"/>
        <v>135446.92000000001</v>
      </c>
      <c r="J12"/>
    </row>
    <row r="13" spans="1:10" s="58" customFormat="1" x14ac:dyDescent="0.45">
      <c r="A13">
        <f t="shared" si="0"/>
        <v>6</v>
      </c>
      <c r="B13" s="158" t="s">
        <v>512</v>
      </c>
      <c r="C13" t="s">
        <v>144</v>
      </c>
      <c r="D13"/>
      <c r="E13" s="6"/>
      <c r="F13" s="76">
        <v>462</v>
      </c>
      <c r="G13" s="83"/>
      <c r="H13" s="79"/>
      <c r="I13" s="246">
        <f t="shared" si="1"/>
        <v>135908.92000000001</v>
      </c>
      <c r="J13"/>
    </row>
    <row r="14" spans="1:10" s="58" customFormat="1" x14ac:dyDescent="0.45">
      <c r="A14">
        <f t="shared" si="0"/>
        <v>7</v>
      </c>
      <c r="B14" s="158" t="s">
        <v>512</v>
      </c>
      <c r="C14" t="s">
        <v>144</v>
      </c>
      <c r="D14"/>
      <c r="E14" s="6"/>
      <c r="F14" s="76">
        <v>441.42</v>
      </c>
      <c r="G14" s="83"/>
      <c r="H14" s="79"/>
      <c r="I14" s="246">
        <f t="shared" si="1"/>
        <v>136350.34000000003</v>
      </c>
      <c r="J14"/>
    </row>
    <row r="15" spans="1:10" s="58" customFormat="1" x14ac:dyDescent="0.45">
      <c r="A15">
        <f t="shared" si="0"/>
        <v>8</v>
      </c>
      <c r="B15" s="158" t="s">
        <v>512</v>
      </c>
      <c r="C15" t="s">
        <v>138</v>
      </c>
      <c r="D15"/>
      <c r="E15" s="6"/>
      <c r="F15" s="76">
        <v>415.58</v>
      </c>
      <c r="G15" s="83"/>
      <c r="H15" s="79"/>
      <c r="I15" s="246">
        <f t="shared" si="1"/>
        <v>136765.92000000001</v>
      </c>
      <c r="J15"/>
    </row>
    <row r="16" spans="1:10" s="58" customFormat="1" x14ac:dyDescent="0.45">
      <c r="A16">
        <f t="shared" si="0"/>
        <v>9</v>
      </c>
      <c r="B16" s="158" t="s">
        <v>512</v>
      </c>
      <c r="C16" t="s">
        <v>138</v>
      </c>
      <c r="D16"/>
      <c r="E16" s="6"/>
      <c r="F16" s="76">
        <v>410.41</v>
      </c>
      <c r="G16" s="83"/>
      <c r="H16" s="79"/>
      <c r="I16" s="246">
        <f t="shared" si="1"/>
        <v>137176.33000000002</v>
      </c>
      <c r="J16"/>
    </row>
    <row r="17" spans="1:10" s="58" customFormat="1" x14ac:dyDescent="0.45">
      <c r="A17">
        <f t="shared" si="0"/>
        <v>10</v>
      </c>
      <c r="B17" s="158" t="s">
        <v>512</v>
      </c>
      <c r="C17" t="s">
        <v>147</v>
      </c>
      <c r="D17"/>
      <c r="E17" s="6"/>
      <c r="F17" s="76">
        <v>410</v>
      </c>
      <c r="G17" s="83"/>
      <c r="H17" s="79"/>
      <c r="I17" s="246">
        <f t="shared" si="1"/>
        <v>137586.33000000002</v>
      </c>
      <c r="J17"/>
    </row>
    <row r="18" spans="1:10" s="58" customFormat="1" x14ac:dyDescent="0.45">
      <c r="A18">
        <f t="shared" si="0"/>
        <v>11</v>
      </c>
      <c r="B18" s="158" t="s">
        <v>512</v>
      </c>
      <c r="C18" t="s">
        <v>136</v>
      </c>
      <c r="D18"/>
      <c r="E18" s="6"/>
      <c r="F18" s="76">
        <v>371.38</v>
      </c>
      <c r="G18" s="83"/>
      <c r="H18" s="79"/>
      <c r="I18" s="246">
        <f t="shared" si="1"/>
        <v>137957.71000000002</v>
      </c>
      <c r="J18"/>
    </row>
    <row r="19" spans="1:10" s="58" customFormat="1" x14ac:dyDescent="0.45">
      <c r="A19">
        <f t="shared" si="0"/>
        <v>12</v>
      </c>
      <c r="B19" s="158" t="s">
        <v>512</v>
      </c>
      <c r="C19" t="s">
        <v>143</v>
      </c>
      <c r="D19"/>
      <c r="E19" s="6"/>
      <c r="F19" s="76">
        <v>348.88</v>
      </c>
      <c r="G19" s="83"/>
      <c r="H19" s="79"/>
      <c r="I19" s="246">
        <f t="shared" si="1"/>
        <v>138306.59000000003</v>
      </c>
      <c r="J19"/>
    </row>
    <row r="20" spans="1:10" s="58" customFormat="1" x14ac:dyDescent="0.45">
      <c r="A20">
        <f t="shared" si="0"/>
        <v>13</v>
      </c>
      <c r="B20" s="158" t="s">
        <v>512</v>
      </c>
      <c r="C20" t="s">
        <v>514</v>
      </c>
      <c r="D20"/>
      <c r="E20" s="6"/>
      <c r="F20" s="76">
        <v>346.74</v>
      </c>
      <c r="G20" s="83"/>
      <c r="H20" s="79"/>
      <c r="I20" s="246">
        <f t="shared" si="1"/>
        <v>138653.33000000002</v>
      </c>
      <c r="J20"/>
    </row>
    <row r="21" spans="1:10" s="58" customFormat="1" x14ac:dyDescent="0.45">
      <c r="A21">
        <f t="shared" si="0"/>
        <v>14</v>
      </c>
      <c r="B21" s="158" t="s">
        <v>513</v>
      </c>
      <c r="C21" t="s">
        <v>136</v>
      </c>
      <c r="D21"/>
      <c r="E21" s="6"/>
      <c r="F21" s="76">
        <v>70</v>
      </c>
      <c r="G21" s="83"/>
      <c r="H21" s="79"/>
      <c r="I21" s="246">
        <f t="shared" si="1"/>
        <v>138723.33000000002</v>
      </c>
      <c r="J21"/>
    </row>
    <row r="22" spans="1:10" s="58" customFormat="1" x14ac:dyDescent="0.45">
      <c r="A22">
        <f t="shared" si="0"/>
        <v>15</v>
      </c>
      <c r="B22" s="158" t="s">
        <v>513</v>
      </c>
      <c r="C22" t="s">
        <v>136</v>
      </c>
      <c r="D22"/>
      <c r="E22" s="6"/>
      <c r="F22" s="76">
        <v>500</v>
      </c>
      <c r="G22" s="83"/>
      <c r="H22" s="79"/>
      <c r="I22" s="246">
        <f t="shared" si="1"/>
        <v>139223.33000000002</v>
      </c>
      <c r="J22"/>
    </row>
    <row r="23" spans="1:10" s="58" customFormat="1" x14ac:dyDescent="0.45">
      <c r="A23">
        <f t="shared" si="0"/>
        <v>16</v>
      </c>
      <c r="B23" s="158" t="s">
        <v>513</v>
      </c>
      <c r="C23" t="s">
        <v>136</v>
      </c>
      <c r="D23"/>
      <c r="E23" s="6"/>
      <c r="F23" s="76">
        <v>500</v>
      </c>
      <c r="G23" s="83"/>
      <c r="H23" s="79"/>
      <c r="I23" s="246">
        <f t="shared" si="1"/>
        <v>139723.33000000002</v>
      </c>
      <c r="J23"/>
    </row>
    <row r="24" spans="1:10" s="58" customFormat="1" x14ac:dyDescent="0.45">
      <c r="A24">
        <f t="shared" si="0"/>
        <v>17</v>
      </c>
      <c r="B24" s="158" t="s">
        <v>513</v>
      </c>
      <c r="C24" t="s">
        <v>142</v>
      </c>
      <c r="D24"/>
      <c r="E24" s="6"/>
      <c r="F24" s="6"/>
      <c r="G24" s="291">
        <v>469.5</v>
      </c>
      <c r="H24" s="79"/>
      <c r="I24" s="246">
        <f t="shared" si="1"/>
        <v>139253.83000000002</v>
      </c>
      <c r="J24"/>
    </row>
    <row r="25" spans="1:10" s="58" customFormat="1" x14ac:dyDescent="0.45">
      <c r="A25">
        <f t="shared" si="0"/>
        <v>18</v>
      </c>
      <c r="B25" s="158" t="s">
        <v>513</v>
      </c>
      <c r="C25" t="s">
        <v>517</v>
      </c>
      <c r="D25"/>
      <c r="E25" s="6"/>
      <c r="F25" s="6"/>
      <c r="G25" s="292">
        <v>413.66</v>
      </c>
      <c r="H25" s="79"/>
      <c r="I25" s="246">
        <f t="shared" si="1"/>
        <v>138840.17000000001</v>
      </c>
      <c r="J25"/>
    </row>
    <row r="26" spans="1:10" s="58" customFormat="1" x14ac:dyDescent="0.45">
      <c r="A26">
        <f t="shared" si="0"/>
        <v>19</v>
      </c>
      <c r="B26" s="158" t="s">
        <v>513</v>
      </c>
      <c r="C26" t="s">
        <v>166</v>
      </c>
      <c r="D26"/>
      <c r="E26" s="6"/>
      <c r="F26" s="6"/>
      <c r="G26" s="292">
        <v>50</v>
      </c>
      <c r="H26" s="79"/>
      <c r="I26" s="246">
        <f t="shared" si="1"/>
        <v>138790.17000000001</v>
      </c>
      <c r="J26"/>
    </row>
    <row r="27" spans="1:10" s="58" customFormat="1" x14ac:dyDescent="0.45">
      <c r="A27">
        <f t="shared" si="0"/>
        <v>20</v>
      </c>
      <c r="B27" s="158" t="s">
        <v>513</v>
      </c>
      <c r="C27" t="s">
        <v>142</v>
      </c>
      <c r="D27"/>
      <c r="E27" s="6"/>
      <c r="F27" s="6"/>
      <c r="G27" s="293">
        <v>15</v>
      </c>
      <c r="H27" s="79"/>
      <c r="I27" s="246">
        <f t="shared" si="1"/>
        <v>138775.17000000001</v>
      </c>
      <c r="J27"/>
    </row>
    <row r="28" spans="1:10" s="58" customFormat="1" x14ac:dyDescent="0.45">
      <c r="A28">
        <f t="shared" si="0"/>
        <v>21</v>
      </c>
      <c r="B28" s="158" t="s">
        <v>513</v>
      </c>
      <c r="C28" t="s">
        <v>138</v>
      </c>
      <c r="D28"/>
      <c r="E28" s="6"/>
      <c r="F28" s="76">
        <v>800</v>
      </c>
      <c r="G28" s="83"/>
      <c r="H28" s="79"/>
      <c r="I28" s="246">
        <f t="shared" si="1"/>
        <v>139575.17000000001</v>
      </c>
      <c r="J28"/>
    </row>
    <row r="29" spans="1:10" s="58" customFormat="1" x14ac:dyDescent="0.45">
      <c r="A29">
        <f t="shared" si="0"/>
        <v>22</v>
      </c>
      <c r="B29" s="158" t="s">
        <v>513</v>
      </c>
      <c r="C29" t="s">
        <v>138</v>
      </c>
      <c r="D29"/>
      <c r="E29" s="6"/>
      <c r="F29" s="76">
        <v>385.6</v>
      </c>
      <c r="G29" s="83"/>
      <c r="H29" s="79"/>
      <c r="I29" s="246">
        <f t="shared" si="1"/>
        <v>139960.77000000002</v>
      </c>
      <c r="J29"/>
    </row>
    <row r="30" spans="1:10" s="58" customFormat="1" x14ac:dyDescent="0.45">
      <c r="A30">
        <f t="shared" si="0"/>
        <v>23</v>
      </c>
      <c r="B30" s="158" t="s">
        <v>513</v>
      </c>
      <c r="C30" t="s">
        <v>467</v>
      </c>
      <c r="D30"/>
      <c r="E30" s="6"/>
      <c r="F30" s="76">
        <v>350.01</v>
      </c>
      <c r="G30" s="83"/>
      <c r="H30" s="79"/>
      <c r="I30" s="246">
        <f t="shared" si="1"/>
        <v>140310.78000000003</v>
      </c>
      <c r="J30"/>
    </row>
    <row r="31" spans="1:10" s="58" customFormat="1" x14ac:dyDescent="0.45">
      <c r="A31">
        <f t="shared" si="0"/>
        <v>24</v>
      </c>
      <c r="B31" s="158" t="s">
        <v>513</v>
      </c>
      <c r="C31" t="s">
        <v>516</v>
      </c>
      <c r="D31"/>
      <c r="E31" s="6"/>
      <c r="F31" s="76">
        <v>343.64</v>
      </c>
      <c r="G31" s="83"/>
      <c r="H31" s="79"/>
      <c r="I31" s="246">
        <f t="shared" si="1"/>
        <v>140654.42000000004</v>
      </c>
      <c r="J31"/>
    </row>
    <row r="32" spans="1:10" s="58" customFormat="1" x14ac:dyDescent="0.45">
      <c r="A32">
        <f t="shared" si="0"/>
        <v>25</v>
      </c>
      <c r="B32" s="158" t="s">
        <v>513</v>
      </c>
      <c r="C32" t="s">
        <v>136</v>
      </c>
      <c r="D32"/>
      <c r="E32" s="6"/>
      <c r="F32" s="76">
        <v>317.3</v>
      </c>
      <c r="G32" s="83"/>
      <c r="H32" s="79"/>
      <c r="I32" s="246">
        <f t="shared" si="1"/>
        <v>140971.72000000003</v>
      </c>
      <c r="J32"/>
    </row>
    <row r="33" spans="1:10" s="58" customFormat="1" x14ac:dyDescent="0.45">
      <c r="A33">
        <f t="shared" si="0"/>
        <v>26</v>
      </c>
      <c r="B33" s="158" t="s">
        <v>515</v>
      </c>
      <c r="C33" t="s">
        <v>136</v>
      </c>
      <c r="D33"/>
      <c r="E33" s="6"/>
      <c r="F33" s="76">
        <v>375.84</v>
      </c>
      <c r="G33" s="83"/>
      <c r="H33" s="79"/>
      <c r="I33" s="246">
        <f t="shared" si="1"/>
        <v>141347.56000000003</v>
      </c>
      <c r="J33"/>
    </row>
    <row r="34" spans="1:10" s="58" customFormat="1" x14ac:dyDescent="0.45">
      <c r="A34">
        <f t="shared" si="0"/>
        <v>27</v>
      </c>
      <c r="B34" s="158" t="s">
        <v>515</v>
      </c>
      <c r="C34" t="s">
        <v>136</v>
      </c>
      <c r="D34"/>
      <c r="E34" s="6"/>
      <c r="F34" s="76">
        <v>300</v>
      </c>
      <c r="G34" s="83"/>
      <c r="H34" s="79"/>
      <c r="I34" s="246">
        <f t="shared" si="1"/>
        <v>141647.56000000003</v>
      </c>
      <c r="J34"/>
    </row>
    <row r="35" spans="1:10" s="58" customFormat="1" x14ac:dyDescent="0.45">
      <c r="A35">
        <f t="shared" si="0"/>
        <v>28</v>
      </c>
      <c r="B35" s="158" t="s">
        <v>515</v>
      </c>
      <c r="C35" t="s">
        <v>144</v>
      </c>
      <c r="D35"/>
      <c r="E35" s="6"/>
      <c r="F35" s="76">
        <v>342.83</v>
      </c>
      <c r="G35" s="83"/>
      <c r="H35" s="79"/>
      <c r="I35" s="246">
        <f t="shared" si="1"/>
        <v>141990.39000000001</v>
      </c>
      <c r="J35"/>
    </row>
    <row r="36" spans="1:10" s="58" customFormat="1" x14ac:dyDescent="0.45">
      <c r="A36">
        <f t="shared" si="0"/>
        <v>29</v>
      </c>
      <c r="B36" s="158" t="s">
        <v>515</v>
      </c>
      <c r="C36" t="s">
        <v>153</v>
      </c>
      <c r="D36"/>
      <c r="E36" s="6"/>
      <c r="F36" s="6"/>
      <c r="G36" s="83"/>
      <c r="H36" s="79">
        <v>0.05</v>
      </c>
      <c r="I36" s="246">
        <f t="shared" si="1"/>
        <v>141990.34000000003</v>
      </c>
      <c r="J36"/>
    </row>
    <row r="37" spans="1:10" s="58" customFormat="1" x14ac:dyDescent="0.45">
      <c r="A37">
        <f t="shared" si="0"/>
        <v>30</v>
      </c>
      <c r="B37" s="158" t="s">
        <v>515</v>
      </c>
      <c r="C37" t="s">
        <v>142</v>
      </c>
      <c r="D37"/>
      <c r="E37" s="6"/>
      <c r="F37" s="6"/>
      <c r="G37" s="292">
        <v>400</v>
      </c>
      <c r="H37" s="79"/>
      <c r="I37" s="246">
        <f t="shared" si="1"/>
        <v>141590.34000000003</v>
      </c>
      <c r="J37"/>
    </row>
    <row r="38" spans="1:10" s="58" customFormat="1" x14ac:dyDescent="0.45">
      <c r="A38">
        <f t="shared" si="0"/>
        <v>31</v>
      </c>
      <c r="B38" s="158" t="s">
        <v>515</v>
      </c>
      <c r="C38" t="s">
        <v>142</v>
      </c>
      <c r="D38"/>
      <c r="E38" s="6"/>
      <c r="F38" s="6"/>
      <c r="G38" s="291">
        <v>80</v>
      </c>
      <c r="H38" s="79"/>
      <c r="I38" s="246">
        <f t="shared" si="1"/>
        <v>141510.34000000003</v>
      </c>
      <c r="J38"/>
    </row>
    <row r="39" spans="1:10" s="58" customFormat="1" x14ac:dyDescent="0.45">
      <c r="A39">
        <f t="shared" si="0"/>
        <v>32</v>
      </c>
      <c r="B39" s="158" t="s">
        <v>515</v>
      </c>
      <c r="C39" t="s">
        <v>143</v>
      </c>
      <c r="D39"/>
      <c r="E39" s="6"/>
      <c r="F39" s="76">
        <v>1899.54</v>
      </c>
      <c r="G39" s="83"/>
      <c r="H39" s="79"/>
      <c r="I39" s="246">
        <f t="shared" si="1"/>
        <v>143409.88000000003</v>
      </c>
      <c r="J39"/>
    </row>
    <row r="40" spans="1:10" s="58" customFormat="1" x14ac:dyDescent="0.45">
      <c r="A40">
        <f t="shared" si="0"/>
        <v>33</v>
      </c>
      <c r="B40" s="158" t="s">
        <v>515</v>
      </c>
      <c r="C40" t="s">
        <v>138</v>
      </c>
      <c r="D40"/>
      <c r="E40" s="6"/>
      <c r="F40" s="76">
        <v>711.42</v>
      </c>
      <c r="G40" s="83"/>
      <c r="H40" s="79"/>
      <c r="I40" s="246">
        <f t="shared" si="1"/>
        <v>144121.30000000005</v>
      </c>
      <c r="J40"/>
    </row>
    <row r="41" spans="1:10" s="58" customFormat="1" x14ac:dyDescent="0.45">
      <c r="A41">
        <f t="shared" si="0"/>
        <v>34</v>
      </c>
      <c r="B41" s="158" t="s">
        <v>515</v>
      </c>
      <c r="C41" t="s">
        <v>138</v>
      </c>
      <c r="D41"/>
      <c r="E41" s="6"/>
      <c r="F41" s="76">
        <v>550</v>
      </c>
      <c r="G41" s="83"/>
      <c r="H41" s="79"/>
      <c r="I41" s="246">
        <f t="shared" si="1"/>
        <v>144671.30000000005</v>
      </c>
      <c r="J41"/>
    </row>
    <row r="42" spans="1:10" s="58" customFormat="1" x14ac:dyDescent="0.45">
      <c r="A42">
        <f t="shared" si="0"/>
        <v>35</v>
      </c>
      <c r="B42" s="158" t="s">
        <v>515</v>
      </c>
      <c r="C42" t="s">
        <v>144</v>
      </c>
      <c r="D42"/>
      <c r="E42" s="6"/>
      <c r="F42" s="76">
        <v>341.64</v>
      </c>
      <c r="G42" s="83"/>
      <c r="H42" s="79"/>
      <c r="I42" s="246">
        <f t="shared" si="1"/>
        <v>145012.94000000006</v>
      </c>
      <c r="J42"/>
    </row>
    <row r="43" spans="1:10" s="58" customFormat="1" x14ac:dyDescent="0.45">
      <c r="A43">
        <f t="shared" si="0"/>
        <v>36</v>
      </c>
      <c r="B43" s="158" t="s">
        <v>518</v>
      </c>
      <c r="C43" t="s">
        <v>137</v>
      </c>
      <c r="D43"/>
      <c r="E43" s="6"/>
      <c r="F43" s="6"/>
      <c r="G43" s="292">
        <v>177</v>
      </c>
      <c r="H43" s="79"/>
      <c r="I43" s="246">
        <f t="shared" si="1"/>
        <v>144835.94000000006</v>
      </c>
      <c r="J43"/>
    </row>
    <row r="44" spans="1:10" s="58" customFormat="1" x14ac:dyDescent="0.45">
      <c r="A44">
        <f t="shared" si="0"/>
        <v>37</v>
      </c>
      <c r="B44" s="158" t="s">
        <v>518</v>
      </c>
      <c r="C44" t="s">
        <v>138</v>
      </c>
      <c r="D44"/>
      <c r="E44" s="6"/>
      <c r="F44" s="76">
        <v>575</v>
      </c>
      <c r="G44" s="83"/>
      <c r="H44" s="79"/>
      <c r="I44" s="246">
        <f t="shared" si="1"/>
        <v>145410.94000000006</v>
      </c>
      <c r="J44"/>
    </row>
    <row r="45" spans="1:10" s="58" customFormat="1" x14ac:dyDescent="0.45">
      <c r="A45">
        <f t="shared" si="0"/>
        <v>38</v>
      </c>
      <c r="B45" s="158" t="s">
        <v>518</v>
      </c>
      <c r="C45" t="s">
        <v>136</v>
      </c>
      <c r="D45"/>
      <c r="E45" s="6"/>
      <c r="F45" s="76">
        <v>500</v>
      </c>
      <c r="G45" s="83"/>
      <c r="H45" s="79"/>
      <c r="I45" s="246">
        <f t="shared" si="1"/>
        <v>145910.94000000006</v>
      </c>
      <c r="J45"/>
    </row>
    <row r="46" spans="1:10" s="58" customFormat="1" x14ac:dyDescent="0.45">
      <c r="A46">
        <f t="shared" si="0"/>
        <v>39</v>
      </c>
      <c r="B46" s="158" t="s">
        <v>518</v>
      </c>
      <c r="C46" t="s">
        <v>136</v>
      </c>
      <c r="D46"/>
      <c r="E46" s="6"/>
      <c r="F46" s="76">
        <v>372.87</v>
      </c>
      <c r="G46" s="83"/>
      <c r="H46" s="79"/>
      <c r="I46" s="246">
        <f t="shared" si="1"/>
        <v>146283.81000000006</v>
      </c>
      <c r="J46"/>
    </row>
    <row r="47" spans="1:10" s="58" customFormat="1" x14ac:dyDescent="0.45">
      <c r="A47">
        <f t="shared" si="0"/>
        <v>40</v>
      </c>
      <c r="B47" s="158" t="s">
        <v>518</v>
      </c>
      <c r="C47" t="s">
        <v>136</v>
      </c>
      <c r="D47"/>
      <c r="E47" s="6"/>
      <c r="F47" s="76">
        <v>354.29</v>
      </c>
      <c r="G47" s="83"/>
      <c r="H47" s="79"/>
      <c r="I47" s="246">
        <f t="shared" si="1"/>
        <v>146638.10000000006</v>
      </c>
      <c r="J47"/>
    </row>
    <row r="48" spans="1:10" s="58" customFormat="1" x14ac:dyDescent="0.45">
      <c r="A48">
        <f t="shared" si="0"/>
        <v>41</v>
      </c>
      <c r="B48" s="158" t="s">
        <v>518</v>
      </c>
      <c r="C48" t="s">
        <v>136</v>
      </c>
      <c r="D48"/>
      <c r="E48" s="6"/>
      <c r="F48" s="76">
        <v>216.2</v>
      </c>
      <c r="G48" s="83"/>
      <c r="H48" s="79"/>
      <c r="I48" s="246">
        <f t="shared" si="1"/>
        <v>146854.30000000008</v>
      </c>
      <c r="J48"/>
    </row>
    <row r="49" spans="1:10" s="58" customFormat="1" x14ac:dyDescent="0.45">
      <c r="A49">
        <f t="shared" si="0"/>
        <v>42</v>
      </c>
      <c r="B49" s="158" t="s">
        <v>519</v>
      </c>
      <c r="C49" t="s">
        <v>138</v>
      </c>
      <c r="D49"/>
      <c r="E49" s="6"/>
      <c r="F49" s="76">
        <v>384.92</v>
      </c>
      <c r="G49" s="83"/>
      <c r="H49" s="79"/>
      <c r="I49" s="246">
        <f t="shared" si="1"/>
        <v>147239.22000000009</v>
      </c>
      <c r="J49"/>
    </row>
    <row r="50" spans="1:10" s="58" customFormat="1" x14ac:dyDescent="0.45">
      <c r="A50">
        <f t="shared" si="0"/>
        <v>43</v>
      </c>
      <c r="B50" s="158" t="s">
        <v>520</v>
      </c>
      <c r="C50" t="s">
        <v>142</v>
      </c>
      <c r="D50"/>
      <c r="E50" s="6"/>
      <c r="F50" s="6"/>
      <c r="G50" s="293">
        <v>28</v>
      </c>
      <c r="H50" s="79"/>
      <c r="I50" s="246">
        <f t="shared" si="1"/>
        <v>147211.22000000009</v>
      </c>
      <c r="J50"/>
    </row>
    <row r="51" spans="1:10" s="58" customFormat="1" x14ac:dyDescent="0.45">
      <c r="A51">
        <f t="shared" si="0"/>
        <v>44</v>
      </c>
      <c r="B51" s="158" t="s">
        <v>520</v>
      </c>
      <c r="C51" t="s">
        <v>150</v>
      </c>
      <c r="D51"/>
      <c r="E51" s="6"/>
      <c r="F51" s="76">
        <v>468.04</v>
      </c>
      <c r="G51" s="83"/>
      <c r="H51" s="79"/>
      <c r="I51" s="246">
        <f t="shared" si="1"/>
        <v>147679.2600000001</v>
      </c>
      <c r="J51"/>
    </row>
    <row r="52" spans="1:10" s="58" customFormat="1" x14ac:dyDescent="0.45">
      <c r="A52">
        <f t="shared" si="0"/>
        <v>45</v>
      </c>
      <c r="B52" s="158" t="s">
        <v>520</v>
      </c>
      <c r="C52" t="s">
        <v>138</v>
      </c>
      <c r="D52"/>
      <c r="E52" s="6"/>
      <c r="F52" s="76">
        <v>450</v>
      </c>
      <c r="G52" s="83"/>
      <c r="H52" s="79"/>
      <c r="I52" s="246">
        <f t="shared" si="1"/>
        <v>148129.2600000001</v>
      </c>
      <c r="J52"/>
    </row>
    <row r="53" spans="1:10" s="58" customFormat="1" x14ac:dyDescent="0.45">
      <c r="A53">
        <f t="shared" si="0"/>
        <v>46</v>
      </c>
      <c r="B53" s="158" t="s">
        <v>522</v>
      </c>
      <c r="C53" t="s">
        <v>202</v>
      </c>
      <c r="D53"/>
      <c r="E53" s="6"/>
      <c r="F53" s="6"/>
      <c r="G53" s="292">
        <v>590.25</v>
      </c>
      <c r="H53" s="79"/>
      <c r="I53" s="246">
        <f t="shared" si="1"/>
        <v>147539.0100000001</v>
      </c>
      <c r="J53"/>
    </row>
    <row r="54" spans="1:10" s="58" customFormat="1" x14ac:dyDescent="0.45">
      <c r="A54">
        <f t="shared" si="0"/>
        <v>47</v>
      </c>
      <c r="B54" s="158" t="s">
        <v>522</v>
      </c>
      <c r="C54" t="s">
        <v>201</v>
      </c>
      <c r="D54"/>
      <c r="E54" s="6"/>
      <c r="F54" s="6"/>
      <c r="G54" s="292">
        <v>419.7</v>
      </c>
      <c r="H54" s="79"/>
      <c r="I54" s="246">
        <f t="shared" si="1"/>
        <v>147119.31000000008</v>
      </c>
      <c r="J54"/>
    </row>
    <row r="55" spans="1:10" s="58" customFormat="1" x14ac:dyDescent="0.45">
      <c r="A55">
        <f t="shared" si="0"/>
        <v>48</v>
      </c>
      <c r="B55" s="158" t="s">
        <v>522</v>
      </c>
      <c r="C55" t="s">
        <v>203</v>
      </c>
      <c r="D55"/>
      <c r="E55" s="6"/>
      <c r="F55" s="6"/>
      <c r="G55" s="292">
        <v>137.04</v>
      </c>
      <c r="H55" s="79"/>
      <c r="I55" s="246">
        <f t="shared" si="1"/>
        <v>146982.27000000008</v>
      </c>
      <c r="J55"/>
    </row>
    <row r="56" spans="1:10" s="58" customFormat="1" x14ac:dyDescent="0.45">
      <c r="A56">
        <f t="shared" si="0"/>
        <v>49</v>
      </c>
      <c r="B56" s="158" t="s">
        <v>522</v>
      </c>
      <c r="C56" t="s">
        <v>204</v>
      </c>
      <c r="D56"/>
      <c r="E56" s="6"/>
      <c r="F56" s="6"/>
      <c r="G56" s="292">
        <v>137.04</v>
      </c>
      <c r="H56" s="79"/>
      <c r="I56" s="246">
        <f t="shared" si="1"/>
        <v>146845.23000000007</v>
      </c>
      <c r="J56"/>
    </row>
    <row r="57" spans="1:10" s="58" customFormat="1" x14ac:dyDescent="0.45">
      <c r="A57">
        <f t="shared" si="0"/>
        <v>50</v>
      </c>
      <c r="B57" s="158" t="s">
        <v>522</v>
      </c>
      <c r="C57" t="s">
        <v>138</v>
      </c>
      <c r="D57"/>
      <c r="E57" s="6"/>
      <c r="F57" s="76">
        <v>404.42</v>
      </c>
      <c r="G57" s="83"/>
      <c r="H57" s="79"/>
      <c r="I57" s="246">
        <f t="shared" si="1"/>
        <v>147249.65000000008</v>
      </c>
      <c r="J57"/>
    </row>
    <row r="58" spans="1:10" s="58" customFormat="1" x14ac:dyDescent="0.45">
      <c r="A58">
        <f t="shared" si="0"/>
        <v>51</v>
      </c>
      <c r="B58" s="158" t="s">
        <v>522</v>
      </c>
      <c r="C58" t="s">
        <v>242</v>
      </c>
      <c r="D58"/>
      <c r="E58" s="6"/>
      <c r="F58" s="6"/>
      <c r="G58" s="291">
        <v>180.3</v>
      </c>
      <c r="H58" s="79"/>
      <c r="I58" s="246">
        <f t="shared" si="1"/>
        <v>147069.35000000009</v>
      </c>
      <c r="J58"/>
    </row>
    <row r="59" spans="1:10" s="58" customFormat="1" x14ac:dyDescent="0.45">
      <c r="A59">
        <f t="shared" si="0"/>
        <v>52</v>
      </c>
      <c r="B59" s="158" t="s">
        <v>522</v>
      </c>
      <c r="C59" t="s">
        <v>142</v>
      </c>
      <c r="D59"/>
      <c r="E59" s="6"/>
      <c r="F59" s="6"/>
      <c r="G59" s="293">
        <v>15</v>
      </c>
      <c r="H59" s="79"/>
      <c r="I59" s="246">
        <f t="shared" si="1"/>
        <v>147054.35000000009</v>
      </c>
      <c r="J59"/>
    </row>
    <row r="60" spans="1:10" s="58" customFormat="1" x14ac:dyDescent="0.45">
      <c r="A60">
        <f t="shared" si="0"/>
        <v>53</v>
      </c>
      <c r="B60" s="158" t="s">
        <v>521</v>
      </c>
      <c r="C60" t="s">
        <v>136</v>
      </c>
      <c r="D60"/>
      <c r="E60" s="6"/>
      <c r="F60" s="76">
        <v>429.17</v>
      </c>
      <c r="G60" s="83"/>
      <c r="H60" s="79"/>
      <c r="I60" s="246">
        <f t="shared" si="1"/>
        <v>147483.52000000011</v>
      </c>
      <c r="J60"/>
    </row>
    <row r="61" spans="1:10" s="58" customFormat="1" x14ac:dyDescent="0.45">
      <c r="A61">
        <f t="shared" si="0"/>
        <v>54</v>
      </c>
      <c r="B61" s="158" t="s">
        <v>521</v>
      </c>
      <c r="C61" t="s">
        <v>143</v>
      </c>
      <c r="D61"/>
      <c r="E61" s="6"/>
      <c r="F61" s="76">
        <v>500</v>
      </c>
      <c r="G61" s="83"/>
      <c r="H61" s="79"/>
      <c r="I61" s="246">
        <f t="shared" si="1"/>
        <v>147983.52000000011</v>
      </c>
      <c r="J61"/>
    </row>
    <row r="62" spans="1:10" s="58" customFormat="1" x14ac:dyDescent="0.45">
      <c r="A62">
        <f t="shared" si="0"/>
        <v>55</v>
      </c>
      <c r="B62" s="158" t="s">
        <v>521</v>
      </c>
      <c r="C62" t="s">
        <v>138</v>
      </c>
      <c r="D62"/>
      <c r="E62" s="6"/>
      <c r="F62" s="76">
        <v>435.66</v>
      </c>
      <c r="G62" s="83"/>
      <c r="H62" s="79"/>
      <c r="I62" s="246">
        <f t="shared" si="1"/>
        <v>148419.18000000011</v>
      </c>
      <c r="J62"/>
    </row>
    <row r="63" spans="1:10" s="58" customFormat="1" x14ac:dyDescent="0.45">
      <c r="A63">
        <f t="shared" si="0"/>
        <v>56</v>
      </c>
      <c r="B63" s="158" t="s">
        <v>521</v>
      </c>
      <c r="C63" t="s">
        <v>138</v>
      </c>
      <c r="D63"/>
      <c r="E63" s="6"/>
      <c r="F63" s="76">
        <v>427.71</v>
      </c>
      <c r="G63" s="83"/>
      <c r="H63" s="79"/>
      <c r="I63" s="246">
        <f t="shared" si="1"/>
        <v>148846.8900000001</v>
      </c>
      <c r="J63"/>
    </row>
    <row r="64" spans="1:10" s="58" customFormat="1" x14ac:dyDescent="0.45">
      <c r="A64">
        <f t="shared" si="0"/>
        <v>57</v>
      </c>
      <c r="B64" s="158" t="s">
        <v>521</v>
      </c>
      <c r="C64" t="s">
        <v>138</v>
      </c>
      <c r="D64"/>
      <c r="E64" s="6"/>
      <c r="F64" s="76">
        <v>407.32</v>
      </c>
      <c r="G64" s="83"/>
      <c r="H64" s="79"/>
      <c r="I64" s="246">
        <f t="shared" si="1"/>
        <v>149254.21000000011</v>
      </c>
      <c r="J64"/>
    </row>
    <row r="65" spans="1:10" s="58" customFormat="1" x14ac:dyDescent="0.45">
      <c r="A65">
        <f t="shared" si="0"/>
        <v>58</v>
      </c>
      <c r="B65" s="158" t="s">
        <v>521</v>
      </c>
      <c r="C65" t="s">
        <v>136</v>
      </c>
      <c r="D65"/>
      <c r="E65" s="6"/>
      <c r="F65" s="76">
        <v>372.3</v>
      </c>
      <c r="G65" s="83"/>
      <c r="H65" s="79"/>
      <c r="I65" s="246">
        <f t="shared" si="1"/>
        <v>149626.5100000001</v>
      </c>
      <c r="J65"/>
    </row>
    <row r="66" spans="1:10" s="58" customFormat="1" x14ac:dyDescent="0.45">
      <c r="A66">
        <f t="shared" si="0"/>
        <v>59</v>
      </c>
      <c r="B66" s="158" t="s">
        <v>523</v>
      </c>
      <c r="C66" t="s">
        <v>165</v>
      </c>
      <c r="D66"/>
      <c r="E66" s="6"/>
      <c r="F66" s="6"/>
      <c r="G66" s="291">
        <v>439.67</v>
      </c>
      <c r="H66" s="79"/>
      <c r="I66" s="246">
        <f t="shared" si="1"/>
        <v>149186.84000000008</v>
      </c>
      <c r="J66"/>
    </row>
    <row r="67" spans="1:10" s="58" customFormat="1" x14ac:dyDescent="0.45">
      <c r="A67">
        <f t="shared" si="0"/>
        <v>60</v>
      </c>
      <c r="B67" s="158" t="s">
        <v>523</v>
      </c>
      <c r="C67" t="s">
        <v>138</v>
      </c>
      <c r="D67"/>
      <c r="E67" s="6"/>
      <c r="F67" s="76">
        <v>351.5</v>
      </c>
      <c r="G67" s="83"/>
      <c r="H67" s="79"/>
      <c r="I67" s="246">
        <f t="shared" si="1"/>
        <v>149538.34000000008</v>
      </c>
      <c r="J67"/>
    </row>
    <row r="68" spans="1:10" s="58" customFormat="1" x14ac:dyDescent="0.45">
      <c r="A68">
        <f t="shared" si="0"/>
        <v>61</v>
      </c>
      <c r="B68" s="158" t="s">
        <v>526</v>
      </c>
      <c r="C68" t="s">
        <v>142</v>
      </c>
      <c r="D68"/>
      <c r="E68" s="6"/>
      <c r="F68" s="6"/>
      <c r="G68" s="291">
        <v>51.9</v>
      </c>
      <c r="H68" s="79"/>
      <c r="I68" s="246">
        <f t="shared" si="1"/>
        <v>149486.44000000009</v>
      </c>
      <c r="J68"/>
    </row>
    <row r="69" spans="1:10" s="58" customFormat="1" x14ac:dyDescent="0.45">
      <c r="A69">
        <f t="shared" si="0"/>
        <v>62</v>
      </c>
      <c r="B69" s="158" t="s">
        <v>526</v>
      </c>
      <c r="C69" t="s">
        <v>138</v>
      </c>
      <c r="D69"/>
      <c r="E69" s="6"/>
      <c r="F69" s="76">
        <v>435.7</v>
      </c>
      <c r="G69" s="83"/>
      <c r="H69" s="79"/>
      <c r="I69" s="246">
        <f t="shared" si="1"/>
        <v>149922.1400000001</v>
      </c>
      <c r="J69"/>
    </row>
    <row r="70" spans="1:10" s="58" customFormat="1" x14ac:dyDescent="0.45">
      <c r="A70">
        <f t="shared" si="0"/>
        <v>63</v>
      </c>
      <c r="B70" s="158" t="s">
        <v>526</v>
      </c>
      <c r="C70" t="s">
        <v>138</v>
      </c>
      <c r="D70"/>
      <c r="E70" s="6"/>
      <c r="F70" s="76">
        <v>410</v>
      </c>
      <c r="G70" s="83"/>
      <c r="H70" s="79"/>
      <c r="I70" s="246">
        <f t="shared" si="1"/>
        <v>150332.1400000001</v>
      </c>
      <c r="J70"/>
    </row>
    <row r="71" spans="1:10" s="58" customFormat="1" x14ac:dyDescent="0.45">
      <c r="A71">
        <f t="shared" si="0"/>
        <v>64</v>
      </c>
      <c r="B71" s="158" t="s">
        <v>526</v>
      </c>
      <c r="C71" t="s">
        <v>138</v>
      </c>
      <c r="D71"/>
      <c r="E71" s="6"/>
      <c r="F71" s="76">
        <v>350</v>
      </c>
      <c r="G71" s="83"/>
      <c r="H71" s="79"/>
      <c r="I71" s="246">
        <f t="shared" si="1"/>
        <v>150682.1400000001</v>
      </c>
      <c r="J71"/>
    </row>
    <row r="72" spans="1:10" s="58" customFormat="1" x14ac:dyDescent="0.45">
      <c r="A72">
        <f t="shared" ref="A72:A135" si="2">ROW()-7</f>
        <v>65</v>
      </c>
      <c r="B72" s="158" t="s">
        <v>525</v>
      </c>
      <c r="C72" t="s">
        <v>212</v>
      </c>
      <c r="D72"/>
      <c r="E72"/>
      <c r="F72" s="79"/>
      <c r="G72" s="291">
        <v>345</v>
      </c>
      <c r="H72" s="79"/>
      <c r="I72" s="246">
        <f t="shared" si="1"/>
        <v>150337.1400000001</v>
      </c>
      <c r="J72"/>
    </row>
    <row r="73" spans="1:10" s="58" customFormat="1" x14ac:dyDescent="0.45">
      <c r="A73">
        <f t="shared" si="2"/>
        <v>66</v>
      </c>
      <c r="B73" s="158" t="s">
        <v>525</v>
      </c>
      <c r="C73" t="s">
        <v>166</v>
      </c>
      <c r="D73"/>
      <c r="E73" s="6"/>
      <c r="F73" s="79"/>
      <c r="G73" s="292">
        <v>200</v>
      </c>
      <c r="H73" s="79"/>
      <c r="I73" s="246">
        <f t="shared" si="1"/>
        <v>150137.1400000001</v>
      </c>
      <c r="J73"/>
    </row>
    <row r="74" spans="1:10" s="58" customFormat="1" x14ac:dyDescent="0.45">
      <c r="A74">
        <f t="shared" si="2"/>
        <v>67</v>
      </c>
      <c r="B74" s="158" t="s">
        <v>524</v>
      </c>
      <c r="C74" t="s">
        <v>144</v>
      </c>
      <c r="D74"/>
      <c r="E74" s="6"/>
      <c r="F74" s="76">
        <v>425.61</v>
      </c>
      <c r="G74" s="83"/>
      <c r="H74" s="79"/>
      <c r="I74" s="246">
        <f t="shared" ref="I74:I137" si="3">I73+F74-G74-H74</f>
        <v>150562.75000000009</v>
      </c>
      <c r="J74"/>
    </row>
    <row r="75" spans="1:10" s="58" customFormat="1" x14ac:dyDescent="0.45">
      <c r="A75">
        <f t="shared" si="2"/>
        <v>68</v>
      </c>
      <c r="B75" s="158" t="s">
        <v>528</v>
      </c>
      <c r="C75" t="s">
        <v>153</v>
      </c>
      <c r="D75"/>
      <c r="E75" s="6"/>
      <c r="F75" s="6"/>
      <c r="G75" s="83"/>
      <c r="H75" s="79">
        <v>0.05</v>
      </c>
      <c r="I75" s="246">
        <f t="shared" si="3"/>
        <v>150562.7000000001</v>
      </c>
      <c r="J75"/>
    </row>
    <row r="76" spans="1:10" s="58" customFormat="1" x14ac:dyDescent="0.45">
      <c r="A76">
        <f t="shared" si="2"/>
        <v>69</v>
      </c>
      <c r="B76" s="158" t="s">
        <v>528</v>
      </c>
      <c r="C76" t="s">
        <v>138</v>
      </c>
      <c r="D76"/>
      <c r="E76" s="6"/>
      <c r="F76" s="76">
        <v>1208.31</v>
      </c>
      <c r="G76" s="83"/>
      <c r="H76" s="79"/>
      <c r="I76" s="246">
        <f t="shared" si="3"/>
        <v>151771.0100000001</v>
      </c>
      <c r="J76"/>
    </row>
    <row r="77" spans="1:10" s="58" customFormat="1" x14ac:dyDescent="0.45">
      <c r="A77">
        <f t="shared" si="2"/>
        <v>70</v>
      </c>
      <c r="B77" s="158" t="s">
        <v>528</v>
      </c>
      <c r="C77" t="s">
        <v>138</v>
      </c>
      <c r="D77"/>
      <c r="E77" s="6"/>
      <c r="F77" s="76">
        <v>550</v>
      </c>
      <c r="G77" s="83"/>
      <c r="H77" s="79"/>
      <c r="I77" s="246">
        <f t="shared" si="3"/>
        <v>152321.0100000001</v>
      </c>
      <c r="J77"/>
    </row>
    <row r="78" spans="1:10" s="58" customFormat="1" x14ac:dyDescent="0.45">
      <c r="A78">
        <f t="shared" si="2"/>
        <v>71</v>
      </c>
      <c r="B78" s="158" t="s">
        <v>527</v>
      </c>
      <c r="C78" t="s">
        <v>531</v>
      </c>
      <c r="D78"/>
      <c r="E78" s="6"/>
      <c r="F78" s="6"/>
      <c r="G78" s="292">
        <v>19174.09</v>
      </c>
      <c r="H78" s="79"/>
      <c r="I78" s="246">
        <f t="shared" si="3"/>
        <v>133146.9200000001</v>
      </c>
      <c r="J78"/>
    </row>
    <row r="79" spans="1:10" s="58" customFormat="1" x14ac:dyDescent="0.45">
      <c r="A79">
        <f t="shared" si="2"/>
        <v>72</v>
      </c>
      <c r="B79" s="158" t="s">
        <v>527</v>
      </c>
      <c r="C79" t="s">
        <v>530</v>
      </c>
      <c r="D79" t="s">
        <v>246</v>
      </c>
      <c r="E79" s="6"/>
      <c r="F79" s="76">
        <v>2580</v>
      </c>
      <c r="G79" s="83"/>
      <c r="H79" s="79"/>
      <c r="I79" s="246">
        <f t="shared" si="3"/>
        <v>135726.9200000001</v>
      </c>
      <c r="J79"/>
    </row>
    <row r="80" spans="1:10" s="58" customFormat="1" x14ac:dyDescent="0.45">
      <c r="A80">
        <f t="shared" si="2"/>
        <v>73</v>
      </c>
      <c r="B80" s="158" t="s">
        <v>527</v>
      </c>
      <c r="C80" t="s">
        <v>346</v>
      </c>
      <c r="D80" t="s">
        <v>246</v>
      </c>
      <c r="E80" s="6"/>
      <c r="F80" s="76">
        <v>-1390</v>
      </c>
      <c r="G80" s="83"/>
      <c r="H80" s="79"/>
      <c r="I80" s="246">
        <f t="shared" si="3"/>
        <v>134336.9200000001</v>
      </c>
      <c r="J80"/>
    </row>
    <row r="81" spans="1:10" s="58" customFormat="1" x14ac:dyDescent="0.45">
      <c r="A81">
        <f t="shared" si="2"/>
        <v>74</v>
      </c>
      <c r="B81" s="158" t="s">
        <v>527</v>
      </c>
      <c r="C81" t="s">
        <v>142</v>
      </c>
      <c r="D81" t="s">
        <v>246</v>
      </c>
      <c r="E81" s="6"/>
      <c r="F81" s="76">
        <v>-1190</v>
      </c>
      <c r="G81" s="83"/>
      <c r="H81" s="79"/>
      <c r="I81" s="246">
        <f t="shared" si="3"/>
        <v>133146.9200000001</v>
      </c>
      <c r="J81"/>
    </row>
    <row r="82" spans="1:10" s="58" customFormat="1" x14ac:dyDescent="0.45">
      <c r="A82">
        <f t="shared" si="2"/>
        <v>75</v>
      </c>
      <c r="B82" s="158" t="s">
        <v>527</v>
      </c>
      <c r="C82" t="s">
        <v>136</v>
      </c>
      <c r="D82"/>
      <c r="E82" s="6"/>
      <c r="F82" s="76">
        <v>406.28</v>
      </c>
      <c r="G82" s="83"/>
      <c r="H82" s="79"/>
      <c r="I82" s="246">
        <f t="shared" si="3"/>
        <v>133553.2000000001</v>
      </c>
      <c r="J82"/>
    </row>
    <row r="83" spans="1:10" s="58" customFormat="1" x14ac:dyDescent="0.45">
      <c r="A83">
        <f t="shared" si="2"/>
        <v>76</v>
      </c>
      <c r="B83" s="158" t="s">
        <v>527</v>
      </c>
      <c r="C83" t="s">
        <v>529</v>
      </c>
      <c r="D83"/>
      <c r="E83" s="6"/>
      <c r="F83" s="6"/>
      <c r="G83" s="83"/>
      <c r="H83" s="79">
        <v>1</v>
      </c>
      <c r="I83" s="246">
        <f t="shared" si="3"/>
        <v>133552.2000000001</v>
      </c>
      <c r="J83"/>
    </row>
    <row r="84" spans="1:10" s="58" customFormat="1" x14ac:dyDescent="0.45">
      <c r="A84">
        <f t="shared" si="2"/>
        <v>77</v>
      </c>
      <c r="B84" s="158" t="s">
        <v>527</v>
      </c>
      <c r="C84" t="s">
        <v>177</v>
      </c>
      <c r="D84"/>
      <c r="E84" s="6"/>
      <c r="F84" s="6"/>
      <c r="G84" s="294">
        <v>287.10000000000002</v>
      </c>
      <c r="H84" s="79"/>
      <c r="I84" s="246">
        <f t="shared" si="3"/>
        <v>133265.10000000009</v>
      </c>
      <c r="J84"/>
    </row>
    <row r="85" spans="1:10" s="58" customFormat="1" x14ac:dyDescent="0.45">
      <c r="A85">
        <f t="shared" si="2"/>
        <v>78</v>
      </c>
      <c r="B85" s="158" t="s">
        <v>527</v>
      </c>
      <c r="C85" t="s">
        <v>170</v>
      </c>
      <c r="D85"/>
      <c r="E85" s="6"/>
      <c r="F85" s="6"/>
      <c r="G85" s="294">
        <v>314.5</v>
      </c>
      <c r="H85" s="79"/>
      <c r="I85" s="246">
        <f t="shared" si="3"/>
        <v>132950.60000000009</v>
      </c>
      <c r="J85"/>
    </row>
    <row r="86" spans="1:10" s="58" customFormat="1" x14ac:dyDescent="0.45">
      <c r="A86">
        <f t="shared" si="2"/>
        <v>79</v>
      </c>
      <c r="B86" s="158" t="s">
        <v>527</v>
      </c>
      <c r="C86" t="s">
        <v>168</v>
      </c>
      <c r="D86"/>
      <c r="E86" s="6"/>
      <c r="F86" s="6"/>
      <c r="G86" s="294">
        <v>259.2</v>
      </c>
      <c r="H86" s="79"/>
      <c r="I86" s="246">
        <f t="shared" si="3"/>
        <v>132691.40000000008</v>
      </c>
      <c r="J86"/>
    </row>
    <row r="87" spans="1:10" s="58" customFormat="1" x14ac:dyDescent="0.45">
      <c r="A87">
        <f t="shared" si="2"/>
        <v>80</v>
      </c>
      <c r="B87" s="158" t="s">
        <v>527</v>
      </c>
      <c r="C87" t="s">
        <v>167</v>
      </c>
      <c r="D87"/>
      <c r="E87" s="6"/>
      <c r="F87" s="6"/>
      <c r="G87" s="294">
        <v>220.7</v>
      </c>
      <c r="H87" s="79"/>
      <c r="I87" s="246">
        <f t="shared" si="3"/>
        <v>132470.70000000007</v>
      </c>
      <c r="J87"/>
    </row>
    <row r="88" spans="1:10" s="58" customFormat="1" x14ac:dyDescent="0.45">
      <c r="A88">
        <f t="shared" si="2"/>
        <v>81</v>
      </c>
      <c r="B88" s="158" t="s">
        <v>527</v>
      </c>
      <c r="C88" t="s">
        <v>176</v>
      </c>
      <c r="D88"/>
      <c r="E88" s="6"/>
      <c r="F88" s="6"/>
      <c r="G88" s="294">
        <v>199.9</v>
      </c>
      <c r="H88" s="79"/>
      <c r="I88" s="246">
        <f t="shared" si="3"/>
        <v>132270.80000000008</v>
      </c>
      <c r="J88"/>
    </row>
    <row r="89" spans="1:10" s="58" customFormat="1" x14ac:dyDescent="0.45">
      <c r="A89">
        <f t="shared" si="2"/>
        <v>82</v>
      </c>
      <c r="B89" s="158" t="s">
        <v>527</v>
      </c>
      <c r="C89" t="s">
        <v>172</v>
      </c>
      <c r="D89"/>
      <c r="E89" s="6"/>
      <c r="F89" s="6"/>
      <c r="G89" s="294">
        <v>235.6</v>
      </c>
      <c r="H89" s="79"/>
      <c r="I89" s="246">
        <f t="shared" si="3"/>
        <v>132035.20000000007</v>
      </c>
      <c r="J89"/>
    </row>
    <row r="90" spans="1:10" s="58" customFormat="1" x14ac:dyDescent="0.45">
      <c r="A90">
        <f t="shared" si="2"/>
        <v>83</v>
      </c>
      <c r="B90" s="158" t="s">
        <v>527</v>
      </c>
      <c r="C90" t="s">
        <v>174</v>
      </c>
      <c r="D90"/>
      <c r="E90" s="6"/>
      <c r="F90" s="6"/>
      <c r="G90" s="294">
        <v>180.8</v>
      </c>
      <c r="H90" s="79"/>
      <c r="I90" s="246">
        <f t="shared" si="3"/>
        <v>131854.40000000008</v>
      </c>
      <c r="J90"/>
    </row>
    <row r="91" spans="1:10" s="58" customFormat="1" x14ac:dyDescent="0.45">
      <c r="A91">
        <f t="shared" si="2"/>
        <v>84</v>
      </c>
      <c r="B91" s="158" t="s">
        <v>527</v>
      </c>
      <c r="C91" t="s">
        <v>175</v>
      </c>
      <c r="D91"/>
      <c r="E91" s="6"/>
      <c r="F91" s="6"/>
      <c r="G91" s="294">
        <v>221.7</v>
      </c>
      <c r="H91" s="79"/>
      <c r="I91" s="246">
        <f t="shared" si="3"/>
        <v>131632.70000000007</v>
      </c>
      <c r="J91"/>
    </row>
    <row r="92" spans="1:10" s="58" customFormat="1" x14ac:dyDescent="0.45">
      <c r="A92">
        <f t="shared" si="2"/>
        <v>85</v>
      </c>
      <c r="B92" s="158" t="s">
        <v>527</v>
      </c>
      <c r="C92" t="s">
        <v>173</v>
      </c>
      <c r="D92"/>
      <c r="E92" s="6"/>
      <c r="F92" s="6"/>
      <c r="G92" s="294">
        <v>236</v>
      </c>
      <c r="H92" s="79"/>
      <c r="I92" s="246">
        <f t="shared" si="3"/>
        <v>131396.70000000007</v>
      </c>
      <c r="J92"/>
    </row>
    <row r="93" spans="1:10" s="58" customFormat="1" x14ac:dyDescent="0.45">
      <c r="A93">
        <f t="shared" si="2"/>
        <v>86</v>
      </c>
      <c r="B93" s="158" t="s">
        <v>527</v>
      </c>
      <c r="C93" t="s">
        <v>169</v>
      </c>
      <c r="D93"/>
      <c r="E93" s="6"/>
      <c r="F93" s="6"/>
      <c r="G93" s="294">
        <v>3304.5</v>
      </c>
      <c r="H93" s="79"/>
      <c r="I93" s="246">
        <f t="shared" si="3"/>
        <v>128092.20000000007</v>
      </c>
      <c r="J93"/>
    </row>
    <row r="94" spans="1:10" s="58" customFormat="1" x14ac:dyDescent="0.45">
      <c r="A94">
        <f t="shared" si="2"/>
        <v>87</v>
      </c>
      <c r="B94" s="158" t="s">
        <v>527</v>
      </c>
      <c r="C94" t="s">
        <v>297</v>
      </c>
      <c r="D94"/>
      <c r="E94" s="6"/>
      <c r="F94" s="6"/>
      <c r="G94" s="292">
        <v>218.7</v>
      </c>
      <c r="H94" s="79"/>
      <c r="I94" s="246">
        <f t="shared" si="3"/>
        <v>127873.50000000007</v>
      </c>
      <c r="J94"/>
    </row>
    <row r="95" spans="1:10" s="58" customFormat="1" x14ac:dyDescent="0.45">
      <c r="A95">
        <f t="shared" si="2"/>
        <v>88</v>
      </c>
      <c r="B95" s="158" t="s">
        <v>527</v>
      </c>
      <c r="C95" t="s">
        <v>178</v>
      </c>
      <c r="D95"/>
      <c r="E95" s="6"/>
      <c r="F95" s="6"/>
      <c r="G95" s="295">
        <v>6979.4</v>
      </c>
      <c r="H95" s="79"/>
      <c r="I95" s="246">
        <f t="shared" si="3"/>
        <v>120894.10000000008</v>
      </c>
      <c r="J95"/>
    </row>
    <row r="96" spans="1:10" s="58" customFormat="1" x14ac:dyDescent="0.45">
      <c r="A96">
        <f t="shared" si="2"/>
        <v>89</v>
      </c>
      <c r="B96" s="158" t="s">
        <v>527</v>
      </c>
      <c r="C96" t="s">
        <v>171</v>
      </c>
      <c r="D96"/>
      <c r="E96" s="6"/>
      <c r="F96" s="6"/>
      <c r="G96" s="295">
        <v>9341.2000000000007</v>
      </c>
      <c r="H96" s="79"/>
      <c r="I96" s="246">
        <f t="shared" si="3"/>
        <v>111552.90000000008</v>
      </c>
      <c r="J96"/>
    </row>
    <row r="97" spans="1:10" s="58" customFormat="1" x14ac:dyDescent="0.45">
      <c r="A97">
        <f t="shared" si="2"/>
        <v>90</v>
      </c>
      <c r="B97" s="158" t="s">
        <v>527</v>
      </c>
      <c r="C97" s="72" t="s">
        <v>180</v>
      </c>
      <c r="G97" s="244">
        <v>1946.65</v>
      </c>
      <c r="H97" s="79">
        <v>4.3</v>
      </c>
      <c r="I97" s="246">
        <f t="shared" si="3"/>
        <v>109601.95000000008</v>
      </c>
      <c r="J97"/>
    </row>
    <row r="98" spans="1:10" s="58" customFormat="1" x14ac:dyDescent="0.45">
      <c r="A98">
        <f t="shared" si="2"/>
        <v>91</v>
      </c>
      <c r="B98" s="158" t="s">
        <v>527</v>
      </c>
      <c r="C98" s="72" t="s">
        <v>181</v>
      </c>
      <c r="G98" s="244">
        <v>500</v>
      </c>
      <c r="H98" s="79"/>
      <c r="I98" s="246">
        <f t="shared" si="3"/>
        <v>109101.95000000008</v>
      </c>
      <c r="J98"/>
    </row>
    <row r="99" spans="1:10" s="58" customFormat="1" x14ac:dyDescent="0.45">
      <c r="A99">
        <f t="shared" si="2"/>
        <v>92</v>
      </c>
      <c r="B99" s="158" t="s">
        <v>527</v>
      </c>
      <c r="C99" t="s">
        <v>153</v>
      </c>
      <c r="D99"/>
      <c r="E99" s="6"/>
      <c r="F99" s="6"/>
      <c r="G99" s="83"/>
      <c r="H99" s="79">
        <v>2</v>
      </c>
      <c r="I99" s="246">
        <f t="shared" si="3"/>
        <v>109099.95000000008</v>
      </c>
      <c r="J99"/>
    </row>
    <row r="100" spans="1:10" s="58" customFormat="1" x14ac:dyDescent="0.45">
      <c r="A100">
        <f t="shared" si="2"/>
        <v>93</v>
      </c>
      <c r="B100" s="158" t="s">
        <v>527</v>
      </c>
      <c r="C100" t="s">
        <v>533</v>
      </c>
      <c r="D100"/>
      <c r="E100" s="6"/>
      <c r="F100" s="76">
        <v>406.41</v>
      </c>
      <c r="G100" s="83"/>
      <c r="H100" s="79"/>
      <c r="I100" s="246">
        <f t="shared" si="3"/>
        <v>109506.36000000009</v>
      </c>
      <c r="J100"/>
    </row>
    <row r="101" spans="1:10" s="58" customFormat="1" x14ac:dyDescent="0.45">
      <c r="A101">
        <f t="shared" si="2"/>
        <v>94</v>
      </c>
      <c r="B101" s="158" t="s">
        <v>527</v>
      </c>
      <c r="C101" t="s">
        <v>533</v>
      </c>
      <c r="D101"/>
      <c r="E101" s="6"/>
      <c r="F101" s="76">
        <v>350</v>
      </c>
      <c r="G101" s="83"/>
      <c r="H101" s="79"/>
      <c r="I101" s="246">
        <f t="shared" si="3"/>
        <v>109856.36000000009</v>
      </c>
      <c r="J101"/>
    </row>
    <row r="102" spans="1:10" s="58" customFormat="1" x14ac:dyDescent="0.45">
      <c r="A102">
        <f t="shared" si="2"/>
        <v>95</v>
      </c>
      <c r="B102" s="158" t="s">
        <v>527</v>
      </c>
      <c r="C102" t="s">
        <v>416</v>
      </c>
      <c r="D102"/>
      <c r="E102" s="6"/>
      <c r="F102" s="6"/>
      <c r="G102" s="291">
        <v>182.9</v>
      </c>
      <c r="H102" s="79"/>
      <c r="I102" s="246">
        <f t="shared" si="3"/>
        <v>109673.46000000009</v>
      </c>
      <c r="J102"/>
    </row>
    <row r="103" spans="1:10" s="58" customFormat="1" x14ac:dyDescent="0.45">
      <c r="A103">
        <f t="shared" si="2"/>
        <v>96</v>
      </c>
      <c r="B103" s="158" t="s">
        <v>532</v>
      </c>
      <c r="C103" t="s">
        <v>136</v>
      </c>
      <c r="D103"/>
      <c r="E103" s="6"/>
      <c r="F103" s="76">
        <v>433.93</v>
      </c>
      <c r="G103" s="83"/>
      <c r="H103" s="79"/>
      <c r="I103" s="246">
        <f t="shared" si="3"/>
        <v>110107.39000000009</v>
      </c>
      <c r="J103"/>
    </row>
    <row r="104" spans="1:10" s="58" customFormat="1" x14ac:dyDescent="0.45">
      <c r="A104">
        <f t="shared" si="2"/>
        <v>97</v>
      </c>
      <c r="B104" s="158" t="s">
        <v>532</v>
      </c>
      <c r="C104" t="s">
        <v>284</v>
      </c>
      <c r="D104"/>
      <c r="E104" s="6"/>
      <c r="F104" s="76">
        <v>0.1</v>
      </c>
      <c r="G104" s="83"/>
      <c r="H104" s="79"/>
      <c r="I104" s="246">
        <f t="shared" si="3"/>
        <v>110107.49000000009</v>
      </c>
      <c r="J104"/>
    </row>
    <row r="105" spans="1:10" s="58" customFormat="1" x14ac:dyDescent="0.45">
      <c r="A105">
        <f t="shared" si="2"/>
        <v>98</v>
      </c>
      <c r="B105" s="158" t="s">
        <v>532</v>
      </c>
      <c r="C105" t="s">
        <v>153</v>
      </c>
      <c r="D105"/>
      <c r="E105" s="6"/>
      <c r="F105" s="6"/>
      <c r="G105" s="83"/>
      <c r="H105" s="79">
        <v>0.15</v>
      </c>
      <c r="I105" s="246">
        <f t="shared" si="3"/>
        <v>110107.3400000001</v>
      </c>
      <c r="J105"/>
    </row>
    <row r="106" spans="1:10" s="58" customFormat="1" x14ac:dyDescent="0.45">
      <c r="A106">
        <f t="shared" si="2"/>
        <v>99</v>
      </c>
      <c r="B106" s="158" t="s">
        <v>532</v>
      </c>
      <c r="C106" t="s">
        <v>138</v>
      </c>
      <c r="D106"/>
      <c r="E106" s="6"/>
      <c r="F106" s="76">
        <v>3427.03</v>
      </c>
      <c r="G106" s="83"/>
      <c r="H106" s="79"/>
      <c r="I106" s="246">
        <f t="shared" si="3"/>
        <v>113534.3700000001</v>
      </c>
      <c r="J106"/>
    </row>
    <row r="107" spans="1:10" s="58" customFormat="1" x14ac:dyDescent="0.45">
      <c r="A107">
        <f t="shared" si="2"/>
        <v>100</v>
      </c>
      <c r="B107" s="158" t="s">
        <v>532</v>
      </c>
      <c r="C107" t="s">
        <v>138</v>
      </c>
      <c r="D107"/>
      <c r="E107" s="6"/>
      <c r="F107" s="76">
        <v>396.17</v>
      </c>
      <c r="G107" s="83"/>
      <c r="H107" s="79"/>
      <c r="I107" s="246">
        <f t="shared" si="3"/>
        <v>113930.5400000001</v>
      </c>
      <c r="J107"/>
    </row>
    <row r="108" spans="1:10" s="58" customFormat="1" x14ac:dyDescent="0.45">
      <c r="A108">
        <f t="shared" si="2"/>
        <v>101</v>
      </c>
      <c r="B108" s="158" t="s">
        <v>532</v>
      </c>
      <c r="C108" t="s">
        <v>138</v>
      </c>
      <c r="D108"/>
      <c r="E108" s="6"/>
      <c r="F108" s="76">
        <v>380</v>
      </c>
      <c r="G108" s="83"/>
      <c r="H108" s="79"/>
      <c r="I108" s="246">
        <f t="shared" si="3"/>
        <v>114310.5400000001</v>
      </c>
      <c r="J108"/>
    </row>
    <row r="109" spans="1:10" s="58" customFormat="1" x14ac:dyDescent="0.45">
      <c r="A109">
        <f t="shared" si="2"/>
        <v>102</v>
      </c>
      <c r="B109" s="158" t="s">
        <v>532</v>
      </c>
      <c r="C109" t="s">
        <v>143</v>
      </c>
      <c r="D109"/>
      <c r="E109" s="6"/>
      <c r="F109" s="76">
        <v>370.35</v>
      </c>
      <c r="G109" s="83"/>
      <c r="H109" s="79"/>
      <c r="I109" s="246">
        <f t="shared" si="3"/>
        <v>114680.8900000001</v>
      </c>
      <c r="J109"/>
    </row>
    <row r="110" spans="1:10" s="58" customFormat="1" x14ac:dyDescent="0.45">
      <c r="A110">
        <f t="shared" si="2"/>
        <v>103</v>
      </c>
      <c r="B110" s="158" t="s">
        <v>534</v>
      </c>
      <c r="C110" t="s">
        <v>153</v>
      </c>
      <c r="D110"/>
      <c r="E110" s="6"/>
      <c r="F110" s="6"/>
      <c r="G110" s="83"/>
      <c r="H110" s="79">
        <v>0.05</v>
      </c>
      <c r="I110" s="246">
        <f t="shared" si="3"/>
        <v>114680.8400000001</v>
      </c>
      <c r="J110"/>
    </row>
    <row r="111" spans="1:10" s="58" customFormat="1" x14ac:dyDescent="0.45">
      <c r="A111">
        <f t="shared" si="2"/>
        <v>104</v>
      </c>
      <c r="B111" s="158" t="s">
        <v>534</v>
      </c>
      <c r="C111" t="s">
        <v>142</v>
      </c>
      <c r="D111"/>
      <c r="E111" s="6"/>
      <c r="F111" s="6"/>
      <c r="G111" s="291">
        <v>78.099999999999994</v>
      </c>
      <c r="H111" s="79"/>
      <c r="I111" s="246">
        <f t="shared" si="3"/>
        <v>114602.74000000009</v>
      </c>
      <c r="J111"/>
    </row>
    <row r="112" spans="1:10" s="58" customFormat="1" x14ac:dyDescent="0.45">
      <c r="A112">
        <f t="shared" si="2"/>
        <v>105</v>
      </c>
      <c r="B112" s="158" t="s">
        <v>534</v>
      </c>
      <c r="C112" t="s">
        <v>142</v>
      </c>
      <c r="D112"/>
      <c r="E112" s="6"/>
      <c r="F112" s="6"/>
      <c r="G112" s="291">
        <v>25</v>
      </c>
      <c r="H112" s="79"/>
      <c r="I112" s="246">
        <f t="shared" si="3"/>
        <v>114577.74000000009</v>
      </c>
      <c r="J112"/>
    </row>
    <row r="113" spans="1:10" s="58" customFormat="1" x14ac:dyDescent="0.45">
      <c r="A113">
        <f t="shared" si="2"/>
        <v>106</v>
      </c>
      <c r="B113" s="158" t="s">
        <v>534</v>
      </c>
      <c r="C113" t="s">
        <v>144</v>
      </c>
      <c r="D113"/>
      <c r="E113" s="6"/>
      <c r="F113" s="76">
        <v>1046.58</v>
      </c>
      <c r="G113" s="83"/>
      <c r="H113" s="79"/>
      <c r="I113" s="246">
        <f t="shared" si="3"/>
        <v>115624.32000000009</v>
      </c>
      <c r="J113"/>
    </row>
    <row r="114" spans="1:10" s="58" customFormat="1" x14ac:dyDescent="0.45">
      <c r="A114">
        <f t="shared" si="2"/>
        <v>107</v>
      </c>
      <c r="B114" s="158" t="s">
        <v>534</v>
      </c>
      <c r="C114" t="s">
        <v>138</v>
      </c>
      <c r="D114"/>
      <c r="E114" s="6"/>
      <c r="F114" s="76">
        <v>835.06</v>
      </c>
      <c r="G114" s="83"/>
      <c r="H114" s="79"/>
      <c r="I114" s="246">
        <f t="shared" si="3"/>
        <v>116459.38000000009</v>
      </c>
      <c r="J114"/>
    </row>
    <row r="115" spans="1:10" s="58" customFormat="1" x14ac:dyDescent="0.45">
      <c r="A115">
        <f t="shared" si="2"/>
        <v>108</v>
      </c>
      <c r="B115" s="158" t="s">
        <v>534</v>
      </c>
      <c r="C115" t="s">
        <v>138</v>
      </c>
      <c r="D115"/>
      <c r="E115" s="6"/>
      <c r="F115" s="76">
        <v>750</v>
      </c>
      <c r="G115" s="83"/>
      <c r="H115" s="79"/>
      <c r="I115" s="246">
        <f t="shared" si="3"/>
        <v>117209.38000000009</v>
      </c>
      <c r="J115"/>
    </row>
    <row r="116" spans="1:10" s="58" customFormat="1" x14ac:dyDescent="0.45">
      <c r="A116">
        <f t="shared" si="2"/>
        <v>109</v>
      </c>
      <c r="B116" s="158" t="s">
        <v>534</v>
      </c>
      <c r="C116" t="s">
        <v>147</v>
      </c>
      <c r="D116"/>
      <c r="E116" s="6"/>
      <c r="F116" s="76">
        <v>417.73</v>
      </c>
      <c r="G116" s="83"/>
      <c r="H116" s="79"/>
      <c r="I116" s="246">
        <f t="shared" si="3"/>
        <v>117627.11000000009</v>
      </c>
      <c r="J116"/>
    </row>
    <row r="117" spans="1:10" s="58" customFormat="1" x14ac:dyDescent="0.45">
      <c r="A117">
        <f t="shared" si="2"/>
        <v>110</v>
      </c>
      <c r="B117" s="158" t="s">
        <v>534</v>
      </c>
      <c r="C117" t="s">
        <v>136</v>
      </c>
      <c r="D117"/>
      <c r="E117" s="6"/>
      <c r="F117" s="76">
        <v>405</v>
      </c>
      <c r="G117" s="83"/>
      <c r="H117" s="79"/>
      <c r="I117" s="246">
        <f t="shared" si="3"/>
        <v>118032.11000000009</v>
      </c>
      <c r="J117"/>
    </row>
    <row r="118" spans="1:10" s="58" customFormat="1" x14ac:dyDescent="0.45">
      <c r="A118">
        <f t="shared" si="2"/>
        <v>111</v>
      </c>
      <c r="B118" s="158" t="s">
        <v>534</v>
      </c>
      <c r="C118" t="s">
        <v>136</v>
      </c>
      <c r="D118"/>
      <c r="E118" s="6"/>
      <c r="F118" s="76">
        <v>400</v>
      </c>
      <c r="G118" s="83"/>
      <c r="H118" s="79"/>
      <c r="I118" s="246">
        <f t="shared" si="3"/>
        <v>118432.11000000009</v>
      </c>
      <c r="J118"/>
    </row>
    <row r="119" spans="1:10" s="58" customFormat="1" x14ac:dyDescent="0.45">
      <c r="A119">
        <f t="shared" si="2"/>
        <v>112</v>
      </c>
      <c r="B119" s="158" t="s">
        <v>534</v>
      </c>
      <c r="C119" t="s">
        <v>138</v>
      </c>
      <c r="D119"/>
      <c r="E119" s="6"/>
      <c r="F119" s="76">
        <v>371.43</v>
      </c>
      <c r="G119" s="83"/>
      <c r="H119" s="79"/>
      <c r="I119" s="246">
        <f t="shared" si="3"/>
        <v>118803.54000000008</v>
      </c>
      <c r="J119"/>
    </row>
    <row r="120" spans="1:10" s="58" customFormat="1" x14ac:dyDescent="0.45">
      <c r="A120">
        <f t="shared" si="2"/>
        <v>113</v>
      </c>
      <c r="B120" s="158" t="s">
        <v>535</v>
      </c>
      <c r="C120" t="s">
        <v>153</v>
      </c>
      <c r="D120"/>
      <c r="E120" s="6"/>
      <c r="F120" s="6"/>
      <c r="G120" s="83"/>
      <c r="H120" s="79">
        <v>0.2</v>
      </c>
      <c r="I120" s="246">
        <f t="shared" si="3"/>
        <v>118803.34000000008</v>
      </c>
      <c r="J120"/>
    </row>
    <row r="121" spans="1:10" s="58" customFormat="1" x14ac:dyDescent="0.45">
      <c r="A121">
        <f t="shared" si="2"/>
        <v>114</v>
      </c>
      <c r="B121" s="158" t="s">
        <v>535</v>
      </c>
      <c r="C121" t="s">
        <v>537</v>
      </c>
      <c r="D121"/>
      <c r="E121" s="6"/>
      <c r="F121" s="6"/>
      <c r="G121" s="292">
        <v>1580</v>
      </c>
      <c r="H121" s="79"/>
      <c r="I121" s="246">
        <f t="shared" si="3"/>
        <v>117223.34000000008</v>
      </c>
      <c r="J121"/>
    </row>
    <row r="122" spans="1:10" s="58" customFormat="1" x14ac:dyDescent="0.45">
      <c r="A122">
        <f t="shared" si="2"/>
        <v>115</v>
      </c>
      <c r="B122" s="158" t="s">
        <v>535</v>
      </c>
      <c r="C122" t="s">
        <v>141</v>
      </c>
      <c r="D122"/>
      <c r="E122" s="6"/>
      <c r="F122" s="6"/>
      <c r="G122" s="292">
        <v>100</v>
      </c>
      <c r="H122" s="79"/>
      <c r="I122" s="246">
        <f t="shared" si="3"/>
        <v>117123.34000000008</v>
      </c>
      <c r="J122"/>
    </row>
    <row r="123" spans="1:10" s="58" customFormat="1" x14ac:dyDescent="0.45">
      <c r="A123">
        <f t="shared" si="2"/>
        <v>116</v>
      </c>
      <c r="B123" s="158" t="s">
        <v>535</v>
      </c>
      <c r="C123" t="s">
        <v>231</v>
      </c>
      <c r="D123"/>
      <c r="E123" s="6"/>
      <c r="F123" s="6"/>
      <c r="G123" s="292">
        <v>100</v>
      </c>
      <c r="H123" s="79"/>
      <c r="I123" s="246">
        <f t="shared" si="3"/>
        <v>117023.34000000008</v>
      </c>
      <c r="J123"/>
    </row>
    <row r="124" spans="1:10" s="58" customFormat="1" x14ac:dyDescent="0.45">
      <c r="A124">
        <f t="shared" si="2"/>
        <v>117</v>
      </c>
      <c r="B124" s="158" t="s">
        <v>535</v>
      </c>
      <c r="C124" t="s">
        <v>143</v>
      </c>
      <c r="D124"/>
      <c r="E124" s="6"/>
      <c r="F124" s="76">
        <v>2011.93</v>
      </c>
      <c r="G124" s="83"/>
      <c r="H124" s="79"/>
      <c r="I124" s="246">
        <f t="shared" si="3"/>
        <v>119035.27000000008</v>
      </c>
      <c r="J124"/>
    </row>
    <row r="125" spans="1:10" s="58" customFormat="1" x14ac:dyDescent="0.45">
      <c r="A125">
        <f t="shared" si="2"/>
        <v>118</v>
      </c>
      <c r="B125" s="158" t="s">
        <v>535</v>
      </c>
      <c r="C125" t="s">
        <v>143</v>
      </c>
      <c r="D125"/>
      <c r="E125" s="6"/>
      <c r="F125" s="76">
        <v>1000</v>
      </c>
      <c r="G125" s="83"/>
      <c r="H125" s="79"/>
      <c r="I125" s="246">
        <f t="shared" si="3"/>
        <v>120035.27000000008</v>
      </c>
      <c r="J125"/>
    </row>
    <row r="126" spans="1:10" s="58" customFormat="1" x14ac:dyDescent="0.45">
      <c r="A126">
        <f t="shared" si="2"/>
        <v>119</v>
      </c>
      <c r="B126" s="158" t="s">
        <v>535</v>
      </c>
      <c r="C126" t="s">
        <v>143</v>
      </c>
      <c r="D126"/>
      <c r="E126" s="6"/>
      <c r="F126" s="76">
        <v>702</v>
      </c>
      <c r="G126" s="83"/>
      <c r="H126" s="79"/>
      <c r="I126" s="246">
        <f t="shared" si="3"/>
        <v>120737.27000000008</v>
      </c>
      <c r="J126"/>
    </row>
    <row r="127" spans="1:10" s="58" customFormat="1" x14ac:dyDescent="0.45">
      <c r="A127">
        <f t="shared" si="2"/>
        <v>120</v>
      </c>
      <c r="B127" s="158" t="s">
        <v>535</v>
      </c>
      <c r="C127" t="s">
        <v>136</v>
      </c>
      <c r="D127"/>
      <c r="E127" s="6"/>
      <c r="F127" s="76">
        <v>500</v>
      </c>
      <c r="G127" s="83"/>
      <c r="H127" s="79"/>
      <c r="I127" s="246">
        <f t="shared" si="3"/>
        <v>121237.27000000008</v>
      </c>
      <c r="J127"/>
    </row>
    <row r="128" spans="1:10" s="58" customFormat="1" x14ac:dyDescent="0.45">
      <c r="A128">
        <f t="shared" si="2"/>
        <v>121</v>
      </c>
      <c r="B128" s="158" t="s">
        <v>535</v>
      </c>
      <c r="C128" t="s">
        <v>538</v>
      </c>
      <c r="D128"/>
      <c r="E128" s="6"/>
      <c r="F128" s="76">
        <v>492.14</v>
      </c>
      <c r="G128" s="83"/>
      <c r="H128" s="79"/>
      <c r="I128" s="246">
        <f t="shared" si="3"/>
        <v>121729.41000000008</v>
      </c>
      <c r="J128"/>
    </row>
    <row r="129" spans="1:10" s="58" customFormat="1" x14ac:dyDescent="0.45">
      <c r="A129">
        <f t="shared" si="2"/>
        <v>122</v>
      </c>
      <c r="B129" s="158" t="s">
        <v>535</v>
      </c>
      <c r="C129" t="s">
        <v>138</v>
      </c>
      <c r="D129"/>
      <c r="E129" s="6"/>
      <c r="F129" s="76">
        <v>483</v>
      </c>
      <c r="G129" s="83"/>
      <c r="H129" s="79"/>
      <c r="I129" s="246">
        <f t="shared" si="3"/>
        <v>122212.41000000008</v>
      </c>
      <c r="J129"/>
    </row>
    <row r="130" spans="1:10" s="58" customFormat="1" x14ac:dyDescent="0.45">
      <c r="A130">
        <f t="shared" si="2"/>
        <v>123</v>
      </c>
      <c r="B130" s="158" t="s">
        <v>535</v>
      </c>
      <c r="C130" t="s">
        <v>138</v>
      </c>
      <c r="D130"/>
      <c r="E130" s="6"/>
      <c r="F130" s="76">
        <v>413</v>
      </c>
      <c r="G130" s="83"/>
      <c r="H130" s="79"/>
      <c r="I130" s="246">
        <f t="shared" si="3"/>
        <v>122625.41000000008</v>
      </c>
      <c r="J130"/>
    </row>
    <row r="131" spans="1:10" s="58" customFormat="1" x14ac:dyDescent="0.45">
      <c r="A131">
        <f t="shared" si="2"/>
        <v>124</v>
      </c>
      <c r="B131" s="158" t="s">
        <v>535</v>
      </c>
      <c r="C131" t="s">
        <v>136</v>
      </c>
      <c r="D131"/>
      <c r="E131" s="6"/>
      <c r="F131" s="76">
        <v>412.08</v>
      </c>
      <c r="G131" s="83"/>
      <c r="H131" s="79"/>
      <c r="I131" s="246">
        <f t="shared" si="3"/>
        <v>123037.49000000008</v>
      </c>
      <c r="J131"/>
    </row>
    <row r="132" spans="1:10" s="58" customFormat="1" x14ac:dyDescent="0.45">
      <c r="A132">
        <f t="shared" si="2"/>
        <v>125</v>
      </c>
      <c r="B132" s="158" t="s">
        <v>535</v>
      </c>
      <c r="C132" t="s">
        <v>136</v>
      </c>
      <c r="D132"/>
      <c r="E132" s="6"/>
      <c r="F132" s="76">
        <v>403.63</v>
      </c>
      <c r="G132" s="83"/>
      <c r="H132" s="79"/>
      <c r="I132" s="246">
        <f t="shared" si="3"/>
        <v>123441.12000000008</v>
      </c>
      <c r="J132"/>
    </row>
    <row r="133" spans="1:10" s="58" customFormat="1" x14ac:dyDescent="0.45">
      <c r="A133">
        <f t="shared" si="2"/>
        <v>126</v>
      </c>
      <c r="B133" s="158" t="s">
        <v>535</v>
      </c>
      <c r="C133" t="s">
        <v>136</v>
      </c>
      <c r="D133"/>
      <c r="E133" s="6"/>
      <c r="F133" s="76">
        <v>388.76</v>
      </c>
      <c r="G133" s="83"/>
      <c r="H133" s="79"/>
      <c r="I133" s="246">
        <f t="shared" si="3"/>
        <v>123829.88000000008</v>
      </c>
      <c r="J133"/>
    </row>
    <row r="134" spans="1:10" s="58" customFormat="1" x14ac:dyDescent="0.45">
      <c r="A134">
        <f t="shared" si="2"/>
        <v>127</v>
      </c>
      <c r="B134" s="158" t="s">
        <v>535</v>
      </c>
      <c r="C134" t="s">
        <v>138</v>
      </c>
      <c r="D134"/>
      <c r="E134" s="6"/>
      <c r="F134" s="76">
        <v>378.24</v>
      </c>
      <c r="G134" s="83"/>
      <c r="H134" s="79"/>
      <c r="I134" s="246">
        <f t="shared" si="3"/>
        <v>124208.12000000008</v>
      </c>
      <c r="J134"/>
    </row>
    <row r="135" spans="1:10" s="58" customFormat="1" x14ac:dyDescent="0.45">
      <c r="A135">
        <f t="shared" si="2"/>
        <v>128</v>
      </c>
      <c r="B135" s="158" t="s">
        <v>535</v>
      </c>
      <c r="C135" t="s">
        <v>138</v>
      </c>
      <c r="D135"/>
      <c r="E135" s="6"/>
      <c r="F135" s="76">
        <v>366.77</v>
      </c>
      <c r="G135" s="83"/>
      <c r="H135" s="79"/>
      <c r="I135" s="246">
        <f t="shared" si="3"/>
        <v>124574.89000000009</v>
      </c>
      <c r="J135"/>
    </row>
    <row r="136" spans="1:10" s="58" customFormat="1" x14ac:dyDescent="0.45">
      <c r="A136">
        <f t="shared" ref="A136:A154" si="4">ROW()-7</f>
        <v>129</v>
      </c>
      <c r="B136" s="158" t="s">
        <v>535</v>
      </c>
      <c r="C136" t="s">
        <v>150</v>
      </c>
      <c r="D136"/>
      <c r="E136" s="6"/>
      <c r="F136" s="76">
        <v>365</v>
      </c>
      <c r="G136" s="83"/>
      <c r="H136" s="79"/>
      <c r="I136" s="246">
        <f t="shared" si="3"/>
        <v>124939.89000000009</v>
      </c>
      <c r="J136"/>
    </row>
    <row r="137" spans="1:10" s="58" customFormat="1" x14ac:dyDescent="0.45">
      <c r="A137">
        <f t="shared" si="4"/>
        <v>130</v>
      </c>
      <c r="B137" s="158" t="s">
        <v>535</v>
      </c>
      <c r="C137" t="s">
        <v>136</v>
      </c>
      <c r="D137"/>
      <c r="E137" s="6"/>
      <c r="F137" s="76">
        <v>363</v>
      </c>
      <c r="G137" s="83"/>
      <c r="H137" s="79"/>
      <c r="I137" s="246">
        <f t="shared" si="3"/>
        <v>125302.89000000009</v>
      </c>
      <c r="J137"/>
    </row>
    <row r="138" spans="1:10" s="58" customFormat="1" x14ac:dyDescent="0.45">
      <c r="A138">
        <f t="shared" si="4"/>
        <v>131</v>
      </c>
      <c r="B138" s="158" t="s">
        <v>535</v>
      </c>
      <c r="C138" t="s">
        <v>144</v>
      </c>
      <c r="D138"/>
      <c r="E138" s="6"/>
      <c r="F138" s="76">
        <v>350.67</v>
      </c>
      <c r="G138" s="83"/>
      <c r="H138" s="79"/>
      <c r="I138" s="246">
        <f t="shared" ref="I138:I154" si="5">I137+F138-G138-H138</f>
        <v>125653.56000000008</v>
      </c>
      <c r="J138"/>
    </row>
    <row r="139" spans="1:10" s="58" customFormat="1" x14ac:dyDescent="0.45">
      <c r="A139">
        <f t="shared" si="4"/>
        <v>132</v>
      </c>
      <c r="B139" s="158">
        <v>46220</v>
      </c>
      <c r="C139" t="s">
        <v>150</v>
      </c>
      <c r="D139"/>
      <c r="E139" s="6"/>
      <c r="F139" s="76">
        <v>300</v>
      </c>
      <c r="G139" s="83"/>
      <c r="H139" s="79"/>
      <c r="I139" s="246">
        <f t="shared" si="5"/>
        <v>125953.56000000008</v>
      </c>
      <c r="J139"/>
    </row>
    <row r="140" spans="1:10" s="58" customFormat="1" x14ac:dyDescent="0.45">
      <c r="A140">
        <f t="shared" si="4"/>
        <v>133</v>
      </c>
      <c r="B140" s="158" t="s">
        <v>536</v>
      </c>
      <c r="C140" t="s">
        <v>136</v>
      </c>
      <c r="D140"/>
      <c r="E140" s="6"/>
      <c r="F140" s="76">
        <v>396</v>
      </c>
      <c r="G140" s="83"/>
      <c r="H140" s="79"/>
      <c r="I140" s="246">
        <f t="shared" si="5"/>
        <v>126349.56000000008</v>
      </c>
      <c r="J140"/>
    </row>
    <row r="141" spans="1:10" s="58" customFormat="1" x14ac:dyDescent="0.45">
      <c r="A141">
        <f t="shared" si="4"/>
        <v>134</v>
      </c>
      <c r="B141" s="158" t="s">
        <v>536</v>
      </c>
      <c r="C141" t="s">
        <v>142</v>
      </c>
      <c r="D141"/>
      <c r="E141" s="6"/>
      <c r="F141" s="6"/>
      <c r="G141" s="291">
        <v>41</v>
      </c>
      <c r="H141" s="79"/>
      <c r="I141" s="246">
        <f t="shared" si="5"/>
        <v>126308.56000000008</v>
      </c>
      <c r="J141"/>
    </row>
    <row r="142" spans="1:10" s="58" customFormat="1" x14ac:dyDescent="0.45">
      <c r="A142">
        <f t="shared" si="4"/>
        <v>135</v>
      </c>
      <c r="B142" s="158" t="s">
        <v>536</v>
      </c>
      <c r="C142" t="s">
        <v>144</v>
      </c>
      <c r="D142"/>
      <c r="E142" s="6"/>
      <c r="F142" s="76">
        <v>754.81</v>
      </c>
      <c r="G142" s="83"/>
      <c r="H142" s="79"/>
      <c r="I142" s="246">
        <f t="shared" si="5"/>
        <v>127063.37000000008</v>
      </c>
      <c r="J142"/>
    </row>
    <row r="143" spans="1:10" s="58" customFormat="1" x14ac:dyDescent="0.45">
      <c r="A143">
        <f t="shared" si="4"/>
        <v>136</v>
      </c>
      <c r="B143" s="158" t="s">
        <v>536</v>
      </c>
      <c r="C143" t="s">
        <v>138</v>
      </c>
      <c r="D143"/>
      <c r="E143" s="6"/>
      <c r="F143" s="76">
        <v>426.5</v>
      </c>
      <c r="G143" s="83"/>
      <c r="H143" s="79"/>
      <c r="I143" s="246">
        <f t="shared" si="5"/>
        <v>127489.87000000008</v>
      </c>
      <c r="J143"/>
    </row>
    <row r="144" spans="1:10" s="58" customFormat="1" x14ac:dyDescent="0.45">
      <c r="A144">
        <f t="shared" si="4"/>
        <v>137</v>
      </c>
      <c r="B144" s="158" t="s">
        <v>536</v>
      </c>
      <c r="C144" t="s">
        <v>150</v>
      </c>
      <c r="D144"/>
      <c r="E144" s="6"/>
      <c r="F144" s="76">
        <v>420.41</v>
      </c>
      <c r="G144" s="83"/>
      <c r="H144" s="79"/>
      <c r="I144" s="246">
        <f t="shared" si="5"/>
        <v>127910.28000000009</v>
      </c>
      <c r="J144"/>
    </row>
    <row r="145" spans="1:10" s="58" customFormat="1" x14ac:dyDescent="0.45">
      <c r="A145">
        <f t="shared" si="4"/>
        <v>138</v>
      </c>
      <c r="B145" s="158" t="s">
        <v>536</v>
      </c>
      <c r="C145" t="s">
        <v>138</v>
      </c>
      <c r="D145"/>
      <c r="E145" s="6"/>
      <c r="F145" s="76">
        <v>370</v>
      </c>
      <c r="G145" s="83"/>
      <c r="H145" s="79"/>
      <c r="I145" s="246">
        <f t="shared" si="5"/>
        <v>128280.28000000009</v>
      </c>
      <c r="J145"/>
    </row>
    <row r="146" spans="1:10" s="58" customFormat="1" x14ac:dyDescent="0.45">
      <c r="A146">
        <f t="shared" si="4"/>
        <v>139</v>
      </c>
      <c r="B146" s="158" t="s">
        <v>540</v>
      </c>
      <c r="C146" t="s">
        <v>136</v>
      </c>
      <c r="D146"/>
      <c r="E146" s="6"/>
      <c r="F146" s="76">
        <v>347.79</v>
      </c>
      <c r="G146" s="83"/>
      <c r="H146" s="79"/>
      <c r="I146" s="246">
        <f t="shared" si="5"/>
        <v>128628.07000000008</v>
      </c>
      <c r="J146"/>
    </row>
    <row r="147" spans="1:10" s="58" customFormat="1" x14ac:dyDescent="0.45">
      <c r="A147">
        <f t="shared" si="4"/>
        <v>140</v>
      </c>
      <c r="B147" s="158" t="s">
        <v>540</v>
      </c>
      <c r="C147" t="s">
        <v>136</v>
      </c>
      <c r="D147"/>
      <c r="E147" s="6"/>
      <c r="F147" s="76">
        <v>503.06</v>
      </c>
      <c r="G147" s="83"/>
      <c r="H147" s="79"/>
      <c r="I147" s="246">
        <f t="shared" si="5"/>
        <v>129131.13000000008</v>
      </c>
      <c r="J147"/>
    </row>
    <row r="148" spans="1:10" s="58" customFormat="1" x14ac:dyDescent="0.45">
      <c r="A148">
        <f t="shared" si="4"/>
        <v>141</v>
      </c>
      <c r="B148" s="158" t="s">
        <v>540</v>
      </c>
      <c r="C148" t="s">
        <v>138</v>
      </c>
      <c r="D148"/>
      <c r="E148" s="6"/>
      <c r="F148" s="76">
        <v>600</v>
      </c>
      <c r="G148" s="83"/>
      <c r="H148" s="79"/>
      <c r="I148" s="246">
        <f t="shared" si="5"/>
        <v>129731.13000000008</v>
      </c>
      <c r="J148"/>
    </row>
    <row r="149" spans="1:10" s="58" customFormat="1" x14ac:dyDescent="0.45">
      <c r="A149">
        <f t="shared" si="4"/>
        <v>142</v>
      </c>
      <c r="B149" s="158" t="s">
        <v>540</v>
      </c>
      <c r="C149" t="s">
        <v>138</v>
      </c>
      <c r="D149"/>
      <c r="E149" s="6"/>
      <c r="F149" s="76">
        <v>500</v>
      </c>
      <c r="G149" s="83"/>
      <c r="H149" s="79"/>
      <c r="I149" s="246">
        <f t="shared" si="5"/>
        <v>130231.13000000008</v>
      </c>
      <c r="J149"/>
    </row>
    <row r="150" spans="1:10" s="58" customFormat="1" x14ac:dyDescent="0.45">
      <c r="A150">
        <f t="shared" si="4"/>
        <v>143</v>
      </c>
      <c r="B150" s="158" t="s">
        <v>540</v>
      </c>
      <c r="C150" t="s">
        <v>143</v>
      </c>
      <c r="D150"/>
      <c r="E150" s="6"/>
      <c r="F150" s="76">
        <v>350.23</v>
      </c>
      <c r="G150" s="83"/>
      <c r="H150" s="79"/>
      <c r="I150" s="246">
        <f t="shared" si="5"/>
        <v>130581.36000000007</v>
      </c>
      <c r="J150"/>
    </row>
    <row r="151" spans="1:10" s="58" customFormat="1" x14ac:dyDescent="0.45">
      <c r="A151">
        <f t="shared" si="4"/>
        <v>144</v>
      </c>
      <c r="B151" s="158" t="s">
        <v>539</v>
      </c>
      <c r="C151" t="s">
        <v>142</v>
      </c>
      <c r="D151"/>
      <c r="E151" s="6"/>
      <c r="F151" s="6"/>
      <c r="G151" s="291">
        <v>100</v>
      </c>
      <c r="H151" s="79"/>
      <c r="I151" s="246">
        <f t="shared" si="5"/>
        <v>130481.36000000007</v>
      </c>
      <c r="J151"/>
    </row>
    <row r="152" spans="1:10" s="58" customFormat="1" x14ac:dyDescent="0.45">
      <c r="A152">
        <f t="shared" si="4"/>
        <v>145</v>
      </c>
      <c r="B152" s="158" t="s">
        <v>539</v>
      </c>
      <c r="C152" t="s">
        <v>136</v>
      </c>
      <c r="D152"/>
      <c r="E152" s="6"/>
      <c r="F152" s="76">
        <v>381.85</v>
      </c>
      <c r="G152" s="83"/>
      <c r="H152" s="79"/>
      <c r="I152" s="246">
        <f t="shared" si="5"/>
        <v>130863.21000000008</v>
      </c>
      <c r="J152"/>
    </row>
    <row r="153" spans="1:10" s="58" customFormat="1" x14ac:dyDescent="0.45">
      <c r="A153">
        <f t="shared" si="4"/>
        <v>146</v>
      </c>
      <c r="B153" s="158" t="s">
        <v>539</v>
      </c>
      <c r="C153" t="s">
        <v>136</v>
      </c>
      <c r="D153"/>
      <c r="E153" s="6"/>
      <c r="F153" s="76">
        <v>370</v>
      </c>
      <c r="G153" s="83"/>
      <c r="H153" s="79"/>
      <c r="I153" s="246">
        <f t="shared" si="5"/>
        <v>131233.21000000008</v>
      </c>
      <c r="J153"/>
    </row>
    <row r="154" spans="1:10" s="58" customFormat="1" x14ac:dyDescent="0.45">
      <c r="A154">
        <f t="shared" si="4"/>
        <v>147</v>
      </c>
      <c r="B154" s="158" t="s">
        <v>539</v>
      </c>
      <c r="C154" t="s">
        <v>136</v>
      </c>
      <c r="D154"/>
      <c r="E154" s="6"/>
      <c r="F154" s="76">
        <v>382.67</v>
      </c>
      <c r="G154" s="83"/>
      <c r="H154" s="79"/>
      <c r="I154" s="246">
        <f t="shared" si="5"/>
        <v>131615.88000000009</v>
      </c>
      <c r="J154"/>
    </row>
    <row r="155" spans="1:10" s="58" customFormat="1" x14ac:dyDescent="0.45">
      <c r="A155"/>
      <c r="B155" s="158"/>
      <c r="C155"/>
      <c r="D155"/>
      <c r="E155" s="6"/>
      <c r="F155" s="76"/>
      <c r="G155" s="83"/>
      <c r="H155" s="79"/>
      <c r="I155" s="202"/>
      <c r="J155"/>
    </row>
    <row r="156" spans="1:10" s="58" customFormat="1" x14ac:dyDescent="0.45">
      <c r="A156"/>
      <c r="B156" s="158"/>
      <c r="C156"/>
      <c r="D156"/>
      <c r="E156" s="6"/>
      <c r="F156" s="76"/>
      <c r="G156" s="83"/>
      <c r="H156" s="79"/>
      <c r="I156" s="202"/>
      <c r="J156"/>
    </row>
    <row r="157" spans="1:10" s="58" customFormat="1" x14ac:dyDescent="0.45">
      <c r="A157"/>
      <c r="B157" s="158"/>
      <c r="C157"/>
      <c r="D157"/>
      <c r="E157" s="6"/>
      <c r="F157" s="76"/>
      <c r="G157" s="83"/>
      <c r="H157" s="79"/>
      <c r="I157" s="202"/>
      <c r="J157"/>
    </row>
    <row r="158" spans="1:10" s="58" customFormat="1" x14ac:dyDescent="0.45">
      <c r="A158"/>
      <c r="B158" s="158"/>
      <c r="C158"/>
      <c r="D158"/>
      <c r="E158" s="6"/>
      <c r="F158" s="76"/>
      <c r="G158" s="83"/>
      <c r="H158" s="79"/>
      <c r="I158" s="202"/>
      <c r="J158"/>
    </row>
    <row r="159" spans="1:10" s="58" customFormat="1" x14ac:dyDescent="0.45">
      <c r="A159"/>
      <c r="B159" s="158"/>
      <c r="C159"/>
      <c r="D159"/>
      <c r="E159" s="6"/>
      <c r="F159" s="76"/>
      <c r="G159" s="83"/>
      <c r="H159" s="79"/>
      <c r="I159" s="202"/>
      <c r="J159"/>
    </row>
    <row r="160" spans="1:10" s="58" customFormat="1" x14ac:dyDescent="0.45">
      <c r="A160"/>
      <c r="B160" s="158"/>
      <c r="C160"/>
      <c r="D160"/>
      <c r="E160" s="6"/>
      <c r="F160" s="76"/>
      <c r="G160" s="83"/>
      <c r="H160" s="79"/>
      <c r="I160" s="202"/>
      <c r="J160"/>
    </row>
    <row r="161" spans="1:10" s="58" customFormat="1" x14ac:dyDescent="0.45">
      <c r="A161"/>
      <c r="B161" s="158"/>
      <c r="C161"/>
      <c r="D161"/>
      <c r="E161" s="6"/>
      <c r="F161" s="76"/>
      <c r="G161" s="83"/>
      <c r="H161" s="79"/>
      <c r="I161" s="202"/>
      <c r="J161"/>
    </row>
    <row r="162" spans="1:10" s="58" customFormat="1" x14ac:dyDescent="0.45">
      <c r="A162"/>
      <c r="B162" s="158"/>
      <c r="C162"/>
      <c r="D162"/>
      <c r="E162" s="6"/>
      <c r="F162" s="76"/>
      <c r="G162" s="83"/>
      <c r="H162" s="79"/>
      <c r="I162" s="202"/>
      <c r="J162"/>
    </row>
    <row r="163" spans="1:10" s="58" customFormat="1" x14ac:dyDescent="0.45">
      <c r="A163"/>
      <c r="B163" s="158"/>
      <c r="C163"/>
      <c r="D163"/>
      <c r="E163" s="6"/>
      <c r="F163" s="76"/>
      <c r="G163" s="83"/>
      <c r="H163" s="79"/>
      <c r="I163" s="202"/>
      <c r="J163"/>
    </row>
    <row r="164" spans="1:10" s="58" customFormat="1" x14ac:dyDescent="0.45">
      <c r="A164"/>
      <c r="B164" s="158"/>
      <c r="C164"/>
      <c r="D164"/>
      <c r="E164" s="6"/>
      <c r="F164" s="76"/>
      <c r="G164" s="83"/>
      <c r="H164" s="79"/>
      <c r="I164" s="202"/>
      <c r="J164"/>
    </row>
    <row r="165" spans="1:10" s="58" customFormat="1" x14ac:dyDescent="0.45">
      <c r="A165"/>
      <c r="B165" s="158"/>
      <c r="C165"/>
      <c r="D165"/>
      <c r="E165" s="6"/>
      <c r="F165" s="76"/>
      <c r="G165" s="83"/>
      <c r="H165" s="79"/>
      <c r="I165" s="202"/>
      <c r="J165"/>
    </row>
    <row r="166" spans="1:10" s="58" customFormat="1" x14ac:dyDescent="0.45">
      <c r="A166"/>
      <c r="B166" s="158"/>
      <c r="C166"/>
      <c r="D166"/>
      <c r="E166" s="6"/>
      <c r="F166" s="76"/>
      <c r="G166" s="83"/>
      <c r="H166" s="79"/>
      <c r="I166" s="202"/>
      <c r="J166"/>
    </row>
    <row r="167" spans="1:10" s="58" customFormat="1" x14ac:dyDescent="0.45">
      <c r="A167"/>
      <c r="B167" s="158"/>
      <c r="C167"/>
      <c r="D167"/>
      <c r="E167" s="6"/>
      <c r="F167" s="76"/>
      <c r="G167" s="83"/>
      <c r="H167" s="79"/>
      <c r="I167" s="202"/>
      <c r="J167"/>
    </row>
    <row r="168" spans="1:10" s="58" customFormat="1" x14ac:dyDescent="0.45">
      <c r="A168"/>
      <c r="B168" s="158"/>
      <c r="C168"/>
      <c r="D168"/>
      <c r="E168" s="6"/>
      <c r="F168" s="76"/>
      <c r="G168" s="83"/>
      <c r="H168" s="79"/>
      <c r="I168" s="202"/>
      <c r="J168"/>
    </row>
    <row r="169" spans="1:10" s="58" customFormat="1" ht="14.65" thickBot="1" x14ac:dyDescent="0.5">
      <c r="A169"/>
      <c r="B169" s="158"/>
      <c r="C169"/>
      <c r="D169"/>
      <c r="E169" s="6"/>
      <c r="F169" s="77">
        <f>SUM(F7:F168)</f>
        <v>47508.259999999987</v>
      </c>
      <c r="G169" s="80">
        <f>SUM(G8:G168)</f>
        <v>49984.1</v>
      </c>
      <c r="H169" s="81">
        <f>SUM(H8:H168)</f>
        <v>7.85</v>
      </c>
      <c r="I169" s="7"/>
      <c r="J169"/>
    </row>
    <row r="170" spans="1:10" s="58" customFormat="1" ht="14.65" thickTop="1" x14ac:dyDescent="0.45">
      <c r="A170"/>
      <c r="B170" s="158" t="s">
        <v>25</v>
      </c>
      <c r="C170" s="6" t="s">
        <v>25</v>
      </c>
      <c r="D170" s="6" t="s">
        <v>25</v>
      </c>
      <c r="E170" s="6" t="s">
        <v>25</v>
      </c>
      <c r="F170" s="43"/>
      <c r="G170" s="83"/>
      <c r="H170" s="79"/>
      <c r="I170" s="7"/>
      <c r="J170"/>
    </row>
    <row r="171" spans="1:10" s="58" customFormat="1" x14ac:dyDescent="0.45">
      <c r="A171"/>
      <c r="B171"/>
      <c r="C171" s="14" t="s">
        <v>25</v>
      </c>
      <c r="D171"/>
      <c r="E171" s="6"/>
      <c r="F171" s="43" t="s">
        <v>25</v>
      </c>
      <c r="G171" s="83"/>
      <c r="H171" s="79"/>
      <c r="I171" s="7"/>
      <c r="J171"/>
    </row>
    <row r="172" spans="1:10" s="58" customFormat="1" x14ac:dyDescent="0.45">
      <c r="A172"/>
      <c r="B172" s="4"/>
      <c r="C172" s="4"/>
      <c r="D172" s="4"/>
      <c r="E172" s="16"/>
      <c r="F172" s="43"/>
      <c r="G172" s="83"/>
      <c r="H172" s="79"/>
      <c r="I172" s="7"/>
      <c r="J172"/>
    </row>
    <row r="173" spans="1:10" s="58" customFormat="1" x14ac:dyDescent="0.45">
      <c r="A173"/>
      <c r="B173" s="4"/>
      <c r="C173" s="313" t="s">
        <v>131</v>
      </c>
      <c r="D173" s="313"/>
      <c r="E173" s="313"/>
      <c r="F173" s="43"/>
      <c r="G173" s="83"/>
      <c r="H173" s="79"/>
      <c r="I173"/>
      <c r="J173"/>
    </row>
    <row r="174" spans="1:10" s="58" customFormat="1" x14ac:dyDescent="0.45">
      <c r="A174"/>
      <c r="B174" s="4"/>
      <c r="C174" s="53"/>
      <c r="D174" s="53"/>
      <c r="E174" s="53"/>
      <c r="F174" s="8"/>
      <c r="G174" s="83"/>
      <c r="H174" s="79"/>
      <c r="I174"/>
      <c r="J174"/>
    </row>
    <row r="175" spans="1:10" s="58" customFormat="1" x14ac:dyDescent="0.45">
      <c r="A175"/>
      <c r="B175" s="4"/>
      <c r="C175" s="17" t="s">
        <v>0</v>
      </c>
      <c r="D175" s="18" t="s">
        <v>12</v>
      </c>
      <c r="E175" s="18" t="s">
        <v>11</v>
      </c>
      <c r="F175" s="8"/>
      <c r="G175" s="83"/>
      <c r="H175" s="79"/>
      <c r="I175"/>
      <c r="J175"/>
    </row>
    <row r="176" spans="1:10" s="58" customFormat="1" x14ac:dyDescent="0.45">
      <c r="A176"/>
      <c r="B176" s="4"/>
      <c r="C176" s="57" t="s">
        <v>30</v>
      </c>
      <c r="D176" s="19"/>
      <c r="E176" s="13">
        <f>SUM(I7)</f>
        <v>134099.57</v>
      </c>
      <c r="F176" s="8"/>
      <c r="G176" s="83"/>
      <c r="H176" s="79"/>
      <c r="I176"/>
      <c r="J176" s="46"/>
    </row>
    <row r="177" spans="1:10" s="58" customFormat="1" x14ac:dyDescent="0.45">
      <c r="A177"/>
      <c r="B177" s="4"/>
      <c r="C177" s="56" t="s">
        <v>41</v>
      </c>
      <c r="D177" s="19" t="s">
        <v>25</v>
      </c>
      <c r="E177" s="12">
        <f>SUM(F169)</f>
        <v>47508.259999999987</v>
      </c>
      <c r="F177" s="8"/>
      <c r="G177" s="83"/>
      <c r="H177" s="79"/>
      <c r="I177"/>
      <c r="J177" s="46"/>
    </row>
    <row r="178" spans="1:10" s="58" customFormat="1" ht="15.75" x14ac:dyDescent="0.5">
      <c r="A178"/>
      <c r="B178" s="4"/>
      <c r="C178" s="20" t="s">
        <v>9</v>
      </c>
      <c r="D178" s="21" t="s">
        <v>25</v>
      </c>
      <c r="E178" s="24">
        <f>SUM(E176:E177)</f>
        <v>181607.83</v>
      </c>
      <c r="F178" s="8"/>
      <c r="G178" s="83" t="s">
        <v>25</v>
      </c>
      <c r="H178" s="79"/>
      <c r="I178"/>
      <c r="J178" s="47">
        <v>43344</v>
      </c>
    </row>
    <row r="179" spans="1:10" s="58" customFormat="1" x14ac:dyDescent="0.45">
      <c r="A179"/>
      <c r="B179" s="4"/>
      <c r="C179" s="4"/>
      <c r="D179" s="4"/>
      <c r="E179" s="25"/>
      <c r="F179" s="8"/>
      <c r="G179" s="83"/>
      <c r="H179" s="79"/>
      <c r="I179"/>
      <c r="J179" s="42"/>
    </row>
    <row r="180" spans="1:10" s="58" customFormat="1" x14ac:dyDescent="0.45">
      <c r="A180"/>
      <c r="B180" s="4"/>
      <c r="C180" s="17" t="s">
        <v>1</v>
      </c>
      <c r="D180" s="4"/>
      <c r="E180" s="25"/>
      <c r="F180" s="8"/>
      <c r="G180" s="83"/>
      <c r="H180" s="79"/>
      <c r="I180"/>
      <c r="J180" s="42"/>
    </row>
    <row r="181" spans="1:10" s="58" customFormat="1" ht="99" customHeight="1" x14ac:dyDescent="0.45">
      <c r="A181"/>
      <c r="B181" s="4"/>
      <c r="C181" s="316" t="s">
        <v>264</v>
      </c>
      <c r="D181" s="316"/>
      <c r="E181" s="40">
        <f>SUM(G25)+G26+G37+G43+G53+G54+G55+G56+G73+G78+G94+G121+G122+G123</f>
        <v>23697.48</v>
      </c>
      <c r="F181" s="8"/>
      <c r="G181" s="83"/>
      <c r="H181" s="79"/>
      <c r="I181"/>
      <c r="J181" s="42"/>
    </row>
    <row r="182" spans="1:10" s="58" customFormat="1" x14ac:dyDescent="0.45">
      <c r="A182"/>
      <c r="B182" s="4"/>
      <c r="C182" s="325" t="s">
        <v>261</v>
      </c>
      <c r="D182" s="325"/>
      <c r="E182" s="41">
        <f>SUM(G95:G96)</f>
        <v>16320.6</v>
      </c>
      <c r="F182" s="8"/>
      <c r="G182" s="83"/>
      <c r="H182" s="79"/>
      <c r="I182"/>
      <c r="J182" s="42"/>
    </row>
    <row r="183" spans="1:10" s="58" customFormat="1" ht="41.65" customHeight="1" x14ac:dyDescent="0.45">
      <c r="A183"/>
      <c r="B183" s="4"/>
      <c r="C183" s="317" t="s">
        <v>262</v>
      </c>
      <c r="D183" s="318"/>
      <c r="E183" s="75">
        <f>SUM(G84:G93)</f>
        <v>5460</v>
      </c>
      <c r="F183" s="8"/>
      <c r="G183" s="83"/>
      <c r="H183" s="79"/>
      <c r="I183"/>
      <c r="J183" s="42"/>
    </row>
    <row r="184" spans="1:10" s="58" customFormat="1" x14ac:dyDescent="0.45">
      <c r="A184"/>
      <c r="B184" s="4"/>
      <c r="C184" s="326" t="s">
        <v>251</v>
      </c>
      <c r="D184" s="327"/>
      <c r="E184" s="35">
        <f>SUM(G97:G98)</f>
        <v>2446.65</v>
      </c>
      <c r="F184" s="8"/>
      <c r="G184" s="83"/>
      <c r="H184" s="79"/>
      <c r="I184"/>
      <c r="J184" s="42"/>
    </row>
    <row r="185" spans="1:10" s="58" customFormat="1" x14ac:dyDescent="0.45">
      <c r="A185"/>
      <c r="B185" s="4"/>
      <c r="C185" s="325" t="s">
        <v>252</v>
      </c>
      <c r="D185" s="325"/>
      <c r="E185" s="52">
        <f>SUM(G10)+G27+G50+G59</f>
        <v>66</v>
      </c>
      <c r="F185" s="8"/>
      <c r="G185" s="83"/>
      <c r="H185" s="79"/>
      <c r="I185"/>
      <c r="J185" s="42"/>
    </row>
    <row r="186" spans="1:10" s="58" customFormat="1" ht="55.9" customHeight="1" x14ac:dyDescent="0.45">
      <c r="A186"/>
      <c r="B186" s="4"/>
      <c r="C186" s="316" t="s">
        <v>265</v>
      </c>
      <c r="D186" s="316"/>
      <c r="E186" s="36">
        <f>SUM(G24)+G38+G58+G66+G68+G72+G102+G111+G112+G151+G141</f>
        <v>1993.3700000000001</v>
      </c>
      <c r="F186" s="8" t="s">
        <v>25</v>
      </c>
      <c r="G186" s="83"/>
      <c r="H186" s="79"/>
      <c r="I186"/>
      <c r="J186" s="42"/>
    </row>
    <row r="187" spans="1:10" s="58" customFormat="1" ht="43.9" customHeight="1" x14ac:dyDescent="0.45">
      <c r="A187"/>
      <c r="B187" s="4"/>
      <c r="C187" s="316" t="s">
        <v>263</v>
      </c>
      <c r="D187" s="316"/>
      <c r="E187" s="37">
        <f>SUM(H169)</f>
        <v>7.85</v>
      </c>
      <c r="F187" s="8" t="s">
        <v>25</v>
      </c>
      <c r="G187" s="83" t="s">
        <v>25</v>
      </c>
      <c r="H187" s="79"/>
      <c r="I187"/>
      <c r="J187" s="42"/>
    </row>
    <row r="188" spans="1:10" s="58" customFormat="1" x14ac:dyDescent="0.45">
      <c r="A188"/>
      <c r="B188" s="4"/>
      <c r="C188" s="22" t="s">
        <v>10</v>
      </c>
      <c r="D188" s="4"/>
      <c r="E188" s="39">
        <f>SUM(E181:E187)</f>
        <v>49991.950000000004</v>
      </c>
      <c r="F188" s="8"/>
      <c r="G188" s="83"/>
      <c r="H188" s="79"/>
      <c r="I188"/>
      <c r="J188" s="42"/>
    </row>
    <row r="189" spans="1:10" s="58" customFormat="1" ht="14.65" thickBot="1" x14ac:dyDescent="0.5">
      <c r="A189"/>
      <c r="B189" s="4"/>
      <c r="C189" s="4"/>
      <c r="D189" s="4"/>
      <c r="E189" s="23"/>
      <c r="F189" s="8"/>
      <c r="G189" s="83"/>
      <c r="H189" s="79"/>
      <c r="I189"/>
      <c r="J189" s="42"/>
    </row>
    <row r="190" spans="1:10" s="58" customFormat="1" ht="16.149999999999999" thickBot="1" x14ac:dyDescent="0.55000000000000004">
      <c r="A190"/>
      <c r="B190" s="4"/>
      <c r="C190" s="310" t="s">
        <v>3</v>
      </c>
      <c r="D190" s="311"/>
      <c r="E190" s="27">
        <f>SUM(-E188,E178)</f>
        <v>131615.87999999998</v>
      </c>
      <c r="F190" s="8"/>
      <c r="G190" s="83"/>
      <c r="H190" s="79"/>
      <c r="I190"/>
      <c r="J190" s="42" t="s">
        <v>24</v>
      </c>
    </row>
    <row r="191" spans="1:10" s="58" customFormat="1" x14ac:dyDescent="0.45">
      <c r="A191"/>
      <c r="B191" s="4"/>
      <c r="C191" s="4"/>
      <c r="D191" s="4"/>
      <c r="E191" s="30"/>
      <c r="F191" s="50"/>
      <c r="G191" s="83">
        <f>SUM(E190,-I154)</f>
        <v>0</v>
      </c>
      <c r="H191" s="79"/>
      <c r="I191"/>
      <c r="J191" s="46"/>
    </row>
    <row r="192" spans="1:10" s="58" customFormat="1" x14ac:dyDescent="0.45">
      <c r="A192"/>
      <c r="B192" s="4"/>
      <c r="C192" s="4"/>
      <c r="D192" s="4"/>
      <c r="E192" s="49"/>
      <c r="F192" s="50"/>
      <c r="G192" s="83"/>
      <c r="H192" s="79"/>
      <c r="I192"/>
      <c r="J192" s="46"/>
    </row>
    <row r="193" spans="1:14" s="58" customFormat="1" x14ac:dyDescent="0.45">
      <c r="A193"/>
      <c r="B193"/>
      <c r="C193"/>
      <c r="D193"/>
      <c r="E193" s="29"/>
      <c r="F193" s="50"/>
      <c r="G193" s="83"/>
      <c r="H193" s="79"/>
      <c r="I193"/>
      <c r="J193" s="46"/>
    </row>
    <row r="194" spans="1:14" s="58" customFormat="1" x14ac:dyDescent="0.45">
      <c r="A194"/>
      <c r="B194"/>
      <c r="C194"/>
      <c r="D194"/>
      <c r="E194" s="29"/>
      <c r="F194" s="8"/>
      <c r="G194" s="83"/>
      <c r="H194" s="79"/>
      <c r="I194"/>
      <c r="J194"/>
    </row>
    <row r="195" spans="1:14" s="8" customFormat="1" x14ac:dyDescent="0.45">
      <c r="A195"/>
      <c r="B195"/>
      <c r="C195"/>
      <c r="D195"/>
      <c r="E195" s="29"/>
      <c r="G195" s="83"/>
      <c r="H195" s="79"/>
      <c r="I195"/>
      <c r="J195"/>
      <c r="K195" s="59"/>
      <c r="L195" s="59"/>
      <c r="M195" s="59"/>
      <c r="N195" s="59"/>
    </row>
    <row r="196" spans="1:14" s="8" customFormat="1" x14ac:dyDescent="0.45">
      <c r="A196"/>
      <c r="B196"/>
      <c r="C196"/>
      <c r="D196"/>
      <c r="E196" s="29">
        <v>11</v>
      </c>
      <c r="G196" s="83"/>
      <c r="H196" s="79"/>
      <c r="I196"/>
      <c r="J196"/>
      <c r="K196" s="59"/>
      <c r="L196" s="59"/>
      <c r="M196" s="59"/>
      <c r="N196" s="59"/>
    </row>
    <row r="197" spans="1:14" s="8" customFormat="1" x14ac:dyDescent="0.45">
      <c r="A197"/>
      <c r="B197"/>
      <c r="C197"/>
      <c r="D197"/>
      <c r="E197" s="29"/>
      <c r="G197" s="83"/>
      <c r="H197" s="79"/>
      <c r="I197"/>
      <c r="J197"/>
      <c r="K197" s="59"/>
      <c r="L197" s="59"/>
      <c r="M197" s="59"/>
      <c r="N197" s="59"/>
    </row>
    <row r="198" spans="1:14" s="8" customFormat="1" x14ac:dyDescent="0.45">
      <c r="A198"/>
      <c r="B198"/>
      <c r="C198"/>
      <c r="D198"/>
      <c r="E198" s="29"/>
      <c r="G198" s="83"/>
      <c r="H198" s="79"/>
      <c r="I198"/>
      <c r="J198"/>
      <c r="K198" s="59"/>
      <c r="L198" s="59"/>
      <c r="M198" s="59"/>
      <c r="N198" s="59"/>
    </row>
    <row r="199" spans="1:14" s="8" customFormat="1" x14ac:dyDescent="0.45">
      <c r="A199"/>
      <c r="B199"/>
      <c r="C199"/>
      <c r="D199"/>
      <c r="E199" s="34"/>
      <c r="G199" s="83"/>
      <c r="H199" s="79"/>
      <c r="I199"/>
      <c r="J199"/>
      <c r="K199" s="59"/>
      <c r="L199" s="59"/>
      <c r="M199" s="59"/>
      <c r="N199" s="59"/>
    </row>
  </sheetData>
  <sortState xmlns:xlrd2="http://schemas.microsoft.com/office/spreadsheetml/2017/richdata2" ref="B140:F154">
    <sortCondition ref="B140:B154"/>
  </sortState>
  <mergeCells count="15">
    <mergeCell ref="C186:D186"/>
    <mergeCell ref="C187:D187"/>
    <mergeCell ref="C190:D190"/>
    <mergeCell ref="C173:E173"/>
    <mergeCell ref="C181:D181"/>
    <mergeCell ref="C182:D182"/>
    <mergeCell ref="C183:D183"/>
    <mergeCell ref="C184:D184"/>
    <mergeCell ref="C185:D185"/>
    <mergeCell ref="H5:H6"/>
    <mergeCell ref="B5:B6"/>
    <mergeCell ref="C5:C6"/>
    <mergeCell ref="D5:E6"/>
    <mergeCell ref="F5:F6"/>
    <mergeCell ref="G5:G6"/>
  </mergeCells>
  <phoneticPr fontId="34" type="noConversion"/>
  <pageMargins left="0.7" right="0.7" top="0.75" bottom="0.75" header="0.3" footer="0.3"/>
  <pageSetup paperSize="9" scale="70" orientation="portrait" r:id="rId1"/>
  <legacyDrawing r:id="rId2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C52DAB53-0C09-48C7-8A93-29BEC53D82DB}">
  <sheetPr>
    <tabColor theme="9" tint="-0.249977111117893"/>
  </sheetPr>
  <dimension ref="A1:N48"/>
  <sheetViews>
    <sheetView topLeftCell="A4" zoomScale="80" zoomScaleNormal="80" workbookViewId="0">
      <pane xSplit="1" ySplit="3" topLeftCell="B15" activePane="bottomRight" state="frozen"/>
      <selection activeCell="D98" sqref="D98"/>
      <selection pane="topRight" activeCell="D98" sqref="D98"/>
      <selection pane="bottomLeft" activeCell="D98" sqref="D98"/>
      <selection pane="bottomRight" activeCell="C23" sqref="C23"/>
    </sheetView>
  </sheetViews>
  <sheetFormatPr baseColWidth="10" defaultRowHeight="14.25" x14ac:dyDescent="0.45"/>
  <cols>
    <col min="2" max="2" width="11.86328125" style="100" bestFit="1" customWidth="1"/>
    <col min="3" max="3" width="37.265625" style="73" customWidth="1"/>
    <col min="4" max="4" width="8.86328125" customWidth="1"/>
    <col min="5" max="5" width="13.3984375" style="6" bestFit="1" customWidth="1"/>
    <col min="6" max="6" width="10.59765625" style="8" bestFit="1" customWidth="1"/>
    <col min="7" max="7" width="11.3984375" style="113" bestFit="1" customWidth="1"/>
    <col min="8" max="8" width="9.73046875" style="79" customWidth="1"/>
    <col min="9" max="9" width="12.265625" bestFit="1" customWidth="1"/>
    <col min="10" max="10" width="15.265625" bestFit="1" customWidth="1"/>
    <col min="11" max="11" width="13.3984375" style="58" bestFit="1" customWidth="1"/>
    <col min="12" max="14" width="11.3984375" style="58"/>
  </cols>
  <sheetData>
    <row r="1" spans="1:10" ht="15.75" x14ac:dyDescent="0.5">
      <c r="B1" s="98">
        <v>2019</v>
      </c>
    </row>
    <row r="2" spans="1:10" x14ac:dyDescent="0.45">
      <c r="B2" s="99" t="s">
        <v>31</v>
      </c>
      <c r="C2" s="87"/>
      <c r="D2" s="3"/>
      <c r="E2" s="15"/>
      <c r="F2" s="9"/>
      <c r="G2" s="114"/>
      <c r="H2" s="82"/>
    </row>
    <row r="3" spans="1:10" x14ac:dyDescent="0.45">
      <c r="B3" s="99" t="s">
        <v>26</v>
      </c>
      <c r="C3" s="88">
        <v>20537982765</v>
      </c>
      <c r="D3" s="3"/>
      <c r="E3" s="15"/>
      <c r="F3" s="9"/>
      <c r="G3" s="114"/>
      <c r="H3" s="82"/>
      <c r="I3" s="3"/>
    </row>
    <row r="4" spans="1:10" x14ac:dyDescent="0.45">
      <c r="B4" s="99" t="s">
        <v>6</v>
      </c>
      <c r="C4" s="88" t="s">
        <v>40</v>
      </c>
      <c r="D4" s="3"/>
      <c r="E4" s="15"/>
      <c r="F4" s="9"/>
      <c r="G4" s="114"/>
      <c r="H4" s="82"/>
      <c r="I4" s="3"/>
    </row>
    <row r="5" spans="1:10" ht="15" customHeight="1" x14ac:dyDescent="0.45">
      <c r="A5" s="1"/>
      <c r="B5" s="307" t="s">
        <v>2</v>
      </c>
      <c r="C5" s="320" t="s">
        <v>32</v>
      </c>
      <c r="D5" s="312" t="s">
        <v>36</v>
      </c>
      <c r="E5" s="312"/>
      <c r="F5" s="309" t="s">
        <v>7</v>
      </c>
      <c r="G5" s="321" t="s">
        <v>8</v>
      </c>
      <c r="H5" s="322" t="s">
        <v>5</v>
      </c>
      <c r="I5" s="33" t="s">
        <v>3</v>
      </c>
    </row>
    <row r="6" spans="1:10" x14ac:dyDescent="0.45">
      <c r="A6" s="2"/>
      <c r="B6" s="307"/>
      <c r="C6" s="320"/>
      <c r="D6" s="312"/>
      <c r="E6" s="312"/>
      <c r="F6" s="309"/>
      <c r="G6" s="321"/>
      <c r="H6" s="322"/>
      <c r="I6" s="33" t="s">
        <v>4</v>
      </c>
    </row>
    <row r="7" spans="1:10" s="58" customFormat="1" x14ac:dyDescent="0.45">
      <c r="A7"/>
      <c r="B7" s="100"/>
      <c r="C7" s="87" t="s">
        <v>30</v>
      </c>
      <c r="D7" t="s">
        <v>25</v>
      </c>
      <c r="E7" s="6"/>
      <c r="F7" s="8"/>
      <c r="G7" s="113"/>
      <c r="H7" s="79"/>
      <c r="I7" s="9">
        <f>SUM('JUL26'!E190)</f>
        <v>131615.87999999998</v>
      </c>
      <c r="J7"/>
    </row>
    <row r="8" spans="1:10" s="58" customFormat="1" x14ac:dyDescent="0.45">
      <c r="A8"/>
      <c r="B8" s="158"/>
      <c r="C8"/>
      <c r="D8"/>
      <c r="E8" s="6"/>
      <c r="F8" s="76"/>
      <c r="G8" s="113"/>
      <c r="H8" s="79"/>
      <c r="I8" s="202"/>
      <c r="J8"/>
    </row>
    <row r="9" spans="1:10" s="58" customFormat="1" x14ac:dyDescent="0.45">
      <c r="A9"/>
      <c r="B9" s="100"/>
      <c r="C9" s="72"/>
      <c r="D9"/>
      <c r="E9" s="6"/>
      <c r="F9" s="121"/>
      <c r="G9" s="113"/>
      <c r="H9" s="113"/>
      <c r="I9" s="202"/>
      <c r="J9"/>
    </row>
    <row r="10" spans="1:10" s="58" customFormat="1" x14ac:dyDescent="0.45">
      <c r="A10"/>
      <c r="B10" s="100"/>
      <c r="C10" s="72"/>
      <c r="D10"/>
      <c r="E10" s="6"/>
      <c r="F10" s="121"/>
      <c r="G10" s="113"/>
      <c r="H10" s="113"/>
      <c r="I10" s="202"/>
      <c r="J10"/>
    </row>
    <row r="11" spans="1:10" s="58" customFormat="1" x14ac:dyDescent="0.45">
      <c r="A11"/>
      <c r="B11" s="100"/>
      <c r="C11" s="72"/>
      <c r="D11"/>
      <c r="E11" s="6"/>
      <c r="F11" s="121"/>
      <c r="G11" s="113"/>
      <c r="H11" s="113"/>
      <c r="I11" s="202"/>
      <c r="J11"/>
    </row>
    <row r="12" spans="1:10" s="58" customFormat="1" x14ac:dyDescent="0.45">
      <c r="A12"/>
      <c r="B12" s="100"/>
      <c r="C12" s="72"/>
      <c r="D12"/>
      <c r="E12" s="6"/>
      <c r="F12" s="121"/>
      <c r="G12" s="113"/>
      <c r="H12" s="113"/>
      <c r="I12" s="202"/>
      <c r="J12"/>
    </row>
    <row r="13" spans="1:10" s="58" customFormat="1" x14ac:dyDescent="0.45">
      <c r="A13"/>
      <c r="B13" s="100"/>
      <c r="C13" s="72"/>
      <c r="D13"/>
      <c r="E13" s="6"/>
      <c r="F13" s="121"/>
      <c r="G13" s="113"/>
      <c r="H13" s="113"/>
      <c r="I13" s="202"/>
      <c r="J13"/>
    </row>
    <row r="14" spans="1:10" s="58" customFormat="1" x14ac:dyDescent="0.45">
      <c r="A14"/>
      <c r="B14" s="100"/>
      <c r="C14" s="72"/>
      <c r="D14"/>
      <c r="E14" s="6"/>
      <c r="F14" s="121"/>
      <c r="G14" s="113"/>
      <c r="H14" s="113"/>
      <c r="I14" s="202"/>
      <c r="J14"/>
    </row>
    <row r="15" spans="1:10" s="58" customFormat="1" x14ac:dyDescent="0.45">
      <c r="A15"/>
      <c r="B15" s="100"/>
      <c r="C15" s="72"/>
      <c r="D15"/>
      <c r="E15" s="6"/>
      <c r="F15" s="121"/>
      <c r="G15" s="113"/>
      <c r="H15" s="113"/>
      <c r="I15" s="202"/>
      <c r="J15"/>
    </row>
    <row r="16" spans="1:10" s="58" customFormat="1" x14ac:dyDescent="0.45">
      <c r="A16"/>
      <c r="B16" s="100"/>
      <c r="C16" s="72"/>
      <c r="D16"/>
      <c r="E16" s="6"/>
      <c r="F16" s="121"/>
      <c r="G16" s="113"/>
      <c r="H16" s="113"/>
      <c r="I16" s="202"/>
      <c r="J16"/>
    </row>
    <row r="17" spans="1:10" s="58" customFormat="1" x14ac:dyDescent="0.45">
      <c r="A17"/>
      <c r="B17" s="100"/>
      <c r="C17" s="72"/>
      <c r="D17"/>
      <c r="E17" s="6"/>
      <c r="F17" s="121"/>
      <c r="G17" s="113"/>
      <c r="H17" s="113"/>
      <c r="I17" s="202"/>
      <c r="J17"/>
    </row>
    <row r="18" spans="1:10" s="58" customFormat="1" ht="14.65" thickBot="1" x14ac:dyDescent="0.5">
      <c r="A18"/>
      <c r="B18" s="100"/>
      <c r="C18" s="73"/>
      <c r="D18"/>
      <c r="E18" s="6"/>
      <c r="F18" s="77">
        <f>SUM(F8:F17)</f>
        <v>0</v>
      </c>
      <c r="G18" s="115">
        <f>SUM(G8:G17)</f>
        <v>0</v>
      </c>
      <c r="H18" s="81">
        <f>SUM(H8:H17)</f>
        <v>0</v>
      </c>
      <c r="I18" s="7"/>
      <c r="J18"/>
    </row>
    <row r="19" spans="1:10" s="58" customFormat="1" ht="14.65" thickTop="1" x14ac:dyDescent="0.45">
      <c r="A19"/>
      <c r="B19" s="100" t="s">
        <v>25</v>
      </c>
      <c r="C19" s="74" t="s">
        <v>25</v>
      </c>
      <c r="D19" s="6" t="s">
        <v>25</v>
      </c>
      <c r="E19" s="6" t="s">
        <v>25</v>
      </c>
      <c r="F19" s="43"/>
      <c r="G19" s="113"/>
      <c r="H19" s="79"/>
      <c r="I19" s="7"/>
      <c r="J19"/>
    </row>
    <row r="20" spans="1:10" s="58" customFormat="1" x14ac:dyDescent="0.45">
      <c r="A20"/>
      <c r="B20" s="100"/>
      <c r="C20" s="89" t="s">
        <v>25</v>
      </c>
      <c r="D20"/>
      <c r="E20" s="6"/>
      <c r="F20" s="43" t="s">
        <v>25</v>
      </c>
      <c r="G20" s="113"/>
      <c r="H20" s="79"/>
      <c r="I20" s="7"/>
      <c r="J20"/>
    </row>
    <row r="21" spans="1:10" s="58" customFormat="1" x14ac:dyDescent="0.45">
      <c r="A21"/>
      <c r="B21" s="101"/>
      <c r="C21" s="90"/>
      <c r="D21" s="4"/>
      <c r="E21" s="16"/>
      <c r="F21" s="43"/>
      <c r="G21" s="113"/>
      <c r="H21" s="79"/>
      <c r="I21" s="7"/>
      <c r="J21"/>
    </row>
    <row r="22" spans="1:10" s="58" customFormat="1" x14ac:dyDescent="0.45">
      <c r="A22"/>
      <c r="B22" s="101"/>
      <c r="C22" s="313" t="s">
        <v>132</v>
      </c>
      <c r="D22" s="313"/>
      <c r="E22" s="313"/>
      <c r="F22" s="43"/>
      <c r="G22" s="113"/>
      <c r="H22" s="79"/>
      <c r="I22"/>
      <c r="J22"/>
    </row>
    <row r="23" spans="1:10" s="58" customFormat="1" x14ac:dyDescent="0.45">
      <c r="A23"/>
      <c r="B23" s="101"/>
      <c r="C23" s="91"/>
      <c r="D23" s="53"/>
      <c r="E23" s="53"/>
      <c r="F23" s="8"/>
      <c r="G23" s="113"/>
      <c r="H23" s="79"/>
      <c r="I23"/>
      <c r="J23"/>
    </row>
    <row r="24" spans="1:10" s="58" customFormat="1" x14ac:dyDescent="0.45">
      <c r="A24"/>
      <c r="B24" s="101"/>
      <c r="C24" s="92" t="s">
        <v>0</v>
      </c>
      <c r="D24" s="18" t="s">
        <v>12</v>
      </c>
      <c r="E24" s="18" t="s">
        <v>11</v>
      </c>
      <c r="F24" s="8"/>
      <c r="G24" s="113"/>
      <c r="H24" s="79"/>
      <c r="I24"/>
      <c r="J24"/>
    </row>
    <row r="25" spans="1:10" s="58" customFormat="1" x14ac:dyDescent="0.45">
      <c r="A25"/>
      <c r="B25" s="101"/>
      <c r="C25" s="57" t="s">
        <v>30</v>
      </c>
      <c r="D25" s="19"/>
      <c r="E25" s="13">
        <f>SUM(I7)</f>
        <v>131615.87999999998</v>
      </c>
      <c r="F25" s="8"/>
      <c r="G25" s="113"/>
      <c r="H25" s="79"/>
      <c r="I25"/>
      <c r="J25" s="46"/>
    </row>
    <row r="26" spans="1:10" s="58" customFormat="1" x14ac:dyDescent="0.45">
      <c r="A26"/>
      <c r="B26" s="101"/>
      <c r="C26" s="56" t="s">
        <v>41</v>
      </c>
      <c r="D26" s="19" t="s">
        <v>25</v>
      </c>
      <c r="E26" s="12">
        <f>SUM(F18)</f>
        <v>0</v>
      </c>
      <c r="F26" s="8"/>
      <c r="G26" s="113"/>
      <c r="H26" s="79"/>
      <c r="I26"/>
      <c r="J26" s="46"/>
    </row>
    <row r="27" spans="1:10" s="58" customFormat="1" ht="15.75" x14ac:dyDescent="0.5">
      <c r="A27"/>
      <c r="B27" s="101"/>
      <c r="C27" s="20" t="s">
        <v>9</v>
      </c>
      <c r="D27" s="21" t="s">
        <v>25</v>
      </c>
      <c r="E27" s="24">
        <f>SUM(E25:E26)</f>
        <v>131615.87999999998</v>
      </c>
      <c r="F27" s="8"/>
      <c r="G27" s="113" t="s">
        <v>25</v>
      </c>
      <c r="H27" s="79"/>
      <c r="I27"/>
      <c r="J27" s="47">
        <v>43344</v>
      </c>
    </row>
    <row r="28" spans="1:10" s="58" customFormat="1" x14ac:dyDescent="0.45">
      <c r="A28"/>
      <c r="B28" s="101"/>
      <c r="C28" s="90"/>
      <c r="D28" s="4"/>
      <c r="E28" s="25"/>
      <c r="F28" s="8"/>
      <c r="G28" s="113"/>
      <c r="H28" s="79"/>
      <c r="I28"/>
      <c r="J28" s="42"/>
    </row>
    <row r="29" spans="1:10" s="58" customFormat="1" x14ac:dyDescent="0.45">
      <c r="A29"/>
      <c r="B29" s="101"/>
      <c r="C29" s="92" t="s">
        <v>1</v>
      </c>
      <c r="D29" s="4"/>
      <c r="E29" s="25"/>
      <c r="F29" s="8"/>
      <c r="G29" s="113"/>
      <c r="H29" s="79"/>
      <c r="I29"/>
      <c r="J29" s="42"/>
    </row>
    <row r="30" spans="1:10" s="58" customFormat="1" x14ac:dyDescent="0.45">
      <c r="A30"/>
      <c r="B30" s="101"/>
      <c r="C30" s="325" t="s">
        <v>49</v>
      </c>
      <c r="D30" s="325"/>
      <c r="E30" s="40">
        <v>0</v>
      </c>
      <c r="F30" s="8"/>
      <c r="G30" s="113"/>
      <c r="H30" s="79"/>
      <c r="I30"/>
      <c r="J30" s="42"/>
    </row>
    <row r="31" spans="1:10" s="58" customFormat="1" x14ac:dyDescent="0.45">
      <c r="A31"/>
      <c r="B31" s="101"/>
      <c r="C31" s="325" t="s">
        <v>28</v>
      </c>
      <c r="D31" s="325"/>
      <c r="E31" s="41">
        <v>0</v>
      </c>
      <c r="F31" s="8"/>
      <c r="G31" s="113"/>
      <c r="H31" s="79"/>
      <c r="I31"/>
      <c r="J31" s="42"/>
    </row>
    <row r="32" spans="1:10" s="58" customFormat="1" x14ac:dyDescent="0.45">
      <c r="A32"/>
      <c r="B32" s="101"/>
      <c r="C32" s="326" t="s">
        <v>27</v>
      </c>
      <c r="D32" s="327"/>
      <c r="E32" s="75">
        <v>0</v>
      </c>
      <c r="F32" s="8"/>
      <c r="G32" s="113"/>
      <c r="H32" s="79"/>
      <c r="I32"/>
      <c r="J32" s="42"/>
    </row>
    <row r="33" spans="1:14" s="58" customFormat="1" x14ac:dyDescent="0.45">
      <c r="A33"/>
      <c r="B33" s="101"/>
      <c r="C33" s="326" t="s">
        <v>39</v>
      </c>
      <c r="D33" s="327"/>
      <c r="E33" s="35">
        <v>0</v>
      </c>
      <c r="F33" s="8"/>
      <c r="G33" s="113"/>
      <c r="H33" s="79"/>
      <c r="I33"/>
      <c r="J33" s="42"/>
    </row>
    <row r="34" spans="1:14" s="58" customFormat="1" x14ac:dyDescent="0.45">
      <c r="A34"/>
      <c r="B34" s="101"/>
      <c r="C34" s="325" t="s">
        <v>29</v>
      </c>
      <c r="D34" s="325"/>
      <c r="E34" s="52">
        <v>0</v>
      </c>
      <c r="F34" s="8"/>
      <c r="G34" s="113"/>
      <c r="H34" s="79"/>
      <c r="I34"/>
      <c r="J34" s="42"/>
    </row>
    <row r="35" spans="1:14" s="58" customFormat="1" x14ac:dyDescent="0.45">
      <c r="A35"/>
      <c r="B35" s="101"/>
      <c r="C35" s="325" t="s">
        <v>48</v>
      </c>
      <c r="D35" s="325"/>
      <c r="E35" s="36">
        <v>0</v>
      </c>
      <c r="F35" s="8" t="s">
        <v>25</v>
      </c>
      <c r="G35" s="113"/>
      <c r="H35" s="79"/>
      <c r="I35"/>
      <c r="J35" s="42"/>
    </row>
    <row r="36" spans="1:14" s="58" customFormat="1" x14ac:dyDescent="0.45">
      <c r="A36"/>
      <c r="B36" s="101"/>
      <c r="C36" s="325" t="s">
        <v>42</v>
      </c>
      <c r="D36" s="325"/>
      <c r="E36" s="37">
        <f>SUM(H18)</f>
        <v>0</v>
      </c>
      <c r="F36" s="8" t="s">
        <v>25</v>
      </c>
      <c r="G36" s="113" t="s">
        <v>25</v>
      </c>
      <c r="H36" s="79"/>
      <c r="I36"/>
      <c r="J36" s="42"/>
    </row>
    <row r="37" spans="1:14" s="58" customFormat="1" x14ac:dyDescent="0.45">
      <c r="A37"/>
      <c r="B37" s="101"/>
      <c r="C37" s="93" t="s">
        <v>10</v>
      </c>
      <c r="D37" s="4"/>
      <c r="E37" s="39">
        <f>SUM(E30:E36)</f>
        <v>0</v>
      </c>
      <c r="F37" s="8"/>
      <c r="G37" s="113"/>
      <c r="H37" s="79"/>
      <c r="I37"/>
      <c r="J37" s="42"/>
    </row>
    <row r="38" spans="1:14" s="58" customFormat="1" ht="14.65" thickBot="1" x14ac:dyDescent="0.5">
      <c r="A38"/>
      <c r="B38" s="101"/>
      <c r="C38" s="90"/>
      <c r="D38" s="4"/>
      <c r="E38" s="23"/>
      <c r="F38" s="8"/>
      <c r="G38" s="113"/>
      <c r="H38" s="79"/>
      <c r="I38"/>
      <c r="J38" s="42"/>
    </row>
    <row r="39" spans="1:14" s="58" customFormat="1" ht="16.149999999999999" thickBot="1" x14ac:dyDescent="0.55000000000000004">
      <c r="A39"/>
      <c r="B39" s="101"/>
      <c r="C39" s="310" t="s">
        <v>3</v>
      </c>
      <c r="D39" s="311"/>
      <c r="E39" s="27">
        <f>SUM(-E37,E27)</f>
        <v>131615.87999999998</v>
      </c>
      <c r="F39" s="8"/>
      <c r="G39" s="113"/>
      <c r="H39" s="79"/>
      <c r="I39"/>
      <c r="J39" s="42" t="s">
        <v>24</v>
      </c>
    </row>
    <row r="40" spans="1:14" s="58" customFormat="1" x14ac:dyDescent="0.45">
      <c r="A40"/>
      <c r="B40" s="101"/>
      <c r="C40" s="90"/>
      <c r="D40" s="4"/>
      <c r="E40" s="30"/>
      <c r="F40" s="50"/>
      <c r="G40" s="113">
        <f>SUM(E39,-I11)</f>
        <v>131615.87999999998</v>
      </c>
      <c r="H40" s="79"/>
      <c r="I40"/>
      <c r="J40" s="46"/>
    </row>
    <row r="41" spans="1:14" s="58" customFormat="1" x14ac:dyDescent="0.45">
      <c r="A41"/>
      <c r="B41" s="101"/>
      <c r="C41" s="90"/>
      <c r="D41" s="4"/>
      <c r="E41" s="49"/>
      <c r="F41" s="50"/>
      <c r="G41" s="113"/>
      <c r="H41" s="79"/>
      <c r="I41"/>
      <c r="J41" s="46"/>
    </row>
    <row r="42" spans="1:14" s="58" customFormat="1" x14ac:dyDescent="0.45">
      <c r="A42"/>
      <c r="B42" s="100"/>
      <c r="C42" s="73"/>
      <c r="D42"/>
      <c r="E42" s="29"/>
      <c r="F42" s="50"/>
      <c r="G42" s="113"/>
      <c r="H42" s="79"/>
      <c r="I42"/>
      <c r="J42" s="46"/>
    </row>
    <row r="43" spans="1:14" s="58" customFormat="1" x14ac:dyDescent="0.45">
      <c r="A43"/>
      <c r="B43" s="100"/>
      <c r="C43" s="73"/>
      <c r="D43"/>
      <c r="E43" s="29"/>
      <c r="F43" s="8"/>
      <c r="G43" s="113"/>
      <c r="H43" s="79"/>
      <c r="I43"/>
      <c r="J43"/>
    </row>
    <row r="44" spans="1:14" s="8" customFormat="1" x14ac:dyDescent="0.45">
      <c r="A44"/>
      <c r="B44" s="100"/>
      <c r="C44" s="73"/>
      <c r="D44"/>
      <c r="E44" s="29"/>
      <c r="G44" s="113"/>
      <c r="H44" s="79"/>
      <c r="I44"/>
      <c r="J44"/>
      <c r="K44" s="59"/>
      <c r="L44" s="59"/>
      <c r="M44" s="59"/>
      <c r="N44" s="59"/>
    </row>
    <row r="45" spans="1:14" s="8" customFormat="1" x14ac:dyDescent="0.45">
      <c r="A45"/>
      <c r="B45" s="100"/>
      <c r="C45" s="73"/>
      <c r="D45"/>
      <c r="E45" s="29">
        <v>11</v>
      </c>
      <c r="G45" s="113"/>
      <c r="H45" s="79"/>
      <c r="I45"/>
      <c r="J45"/>
      <c r="K45" s="59"/>
      <c r="L45" s="59"/>
      <c r="M45" s="59"/>
      <c r="N45" s="59"/>
    </row>
    <row r="46" spans="1:14" s="8" customFormat="1" x14ac:dyDescent="0.45">
      <c r="A46"/>
      <c r="B46" s="100"/>
      <c r="C46" s="73"/>
      <c r="D46"/>
      <c r="E46" s="29"/>
      <c r="G46" s="113"/>
      <c r="H46" s="79"/>
      <c r="I46"/>
      <c r="J46"/>
      <c r="K46" s="59"/>
      <c r="L46" s="59"/>
      <c r="M46" s="59"/>
      <c r="N46" s="59"/>
    </row>
    <row r="47" spans="1:14" s="8" customFormat="1" x14ac:dyDescent="0.45">
      <c r="A47"/>
      <c r="B47" s="100"/>
      <c r="C47" s="73"/>
      <c r="D47"/>
      <c r="E47" s="29"/>
      <c r="G47" s="113"/>
      <c r="H47" s="79"/>
      <c r="I47"/>
      <c r="J47"/>
      <c r="K47" s="59"/>
      <c r="L47" s="59"/>
      <c r="M47" s="59"/>
      <c r="N47" s="59"/>
    </row>
    <row r="48" spans="1:14" s="8" customFormat="1" x14ac:dyDescent="0.45">
      <c r="A48"/>
      <c r="B48" s="100"/>
      <c r="C48" s="73"/>
      <c r="D48"/>
      <c r="E48" s="34"/>
      <c r="G48" s="113"/>
      <c r="H48" s="79"/>
      <c r="I48"/>
      <c r="J48"/>
      <c r="K48" s="59"/>
      <c r="L48" s="59"/>
      <c r="M48" s="59"/>
      <c r="N48" s="59"/>
    </row>
  </sheetData>
  <mergeCells count="15">
    <mergeCell ref="H5:H6"/>
    <mergeCell ref="B5:B6"/>
    <mergeCell ref="C5:C6"/>
    <mergeCell ref="D5:E6"/>
    <mergeCell ref="F5:F6"/>
    <mergeCell ref="G5:G6"/>
    <mergeCell ref="C35:D35"/>
    <mergeCell ref="C36:D36"/>
    <mergeCell ref="C39:D39"/>
    <mergeCell ref="C22:E22"/>
    <mergeCell ref="C30:D30"/>
    <mergeCell ref="C31:D31"/>
    <mergeCell ref="C32:D32"/>
    <mergeCell ref="C33:D33"/>
    <mergeCell ref="C34:D34"/>
  </mergeCells>
  <phoneticPr fontId="34" type="noConversion"/>
  <pageMargins left="0.7" right="0.7" top="0.75" bottom="0.75" header="0.3" footer="0.3"/>
  <pageSetup paperSize="9" scale="70"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_activity xmlns="a83ab226-6c86-43c6-9d01-762813bdbe5b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o" ma:contentTypeID="0x01010021E9CA6AB8F0A141888545C98A3969D2" ma:contentTypeVersion="12" ma:contentTypeDescription="Crear nuevo documento." ma:contentTypeScope="" ma:versionID="2efac9332281516bb361bd25a6de398f">
  <xsd:schema xmlns:xsd="http://www.w3.org/2001/XMLSchema" xmlns:xs="http://www.w3.org/2001/XMLSchema" xmlns:p="http://schemas.microsoft.com/office/2006/metadata/properties" xmlns:ns3="a83ab226-6c86-43c6-9d01-762813bdbe5b" xmlns:ns4="f662d660-475c-4efe-8bb3-264eb00c7183" targetNamespace="http://schemas.microsoft.com/office/2006/metadata/properties" ma:root="true" ma:fieldsID="5c6d57bc218f21e30e1f6edfcb348814" ns3:_="" ns4:_="">
    <xsd:import namespace="a83ab226-6c86-43c6-9d01-762813bdbe5b"/>
    <xsd:import namespace="f662d660-475c-4efe-8bb3-264eb00c7183"/>
    <xsd:element name="properties">
      <xsd:complexType>
        <xsd:sequence>
          <xsd:element name="documentManagement">
            <xsd:complexType>
              <xsd:all>
                <xsd:element ref="ns3:MediaServiceMetadata" minOccurs="0"/>
                <xsd:element ref="ns3:MediaServiceFastMetadata" minOccurs="0"/>
                <xsd:element ref="ns3:_activity" minOccurs="0"/>
                <xsd:element ref="ns4:SharedWithUsers" minOccurs="0"/>
                <xsd:element ref="ns4:SharedWithDetails" minOccurs="0"/>
                <xsd:element ref="ns4:SharingHintHash" minOccurs="0"/>
                <xsd:element ref="ns3:MediaServiceAutoTags" minOccurs="0"/>
                <xsd:element ref="ns3:MediaServiceGenerationTime" minOccurs="0"/>
                <xsd:element ref="ns3:MediaServiceEventHashCode" minOccurs="0"/>
                <xsd:element ref="ns3:MediaServiceOCR" minOccurs="0"/>
                <xsd:element ref="ns3:MediaServiceDateTaken" minOccurs="0"/>
                <xsd:element ref="ns3:MediaLengthInSecond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a83ab226-6c86-43c6-9d01-762813bdbe5b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_activity" ma:index="10" nillable="true" ma:displayName="_activity" ma:hidden="true" ma:internalName="_activity">
      <xsd:simpleType>
        <xsd:restriction base="dms:Note"/>
      </xsd:simpleType>
    </xsd:element>
    <xsd:element name="MediaServiceAutoTags" ma:index="14" nillable="true" ma:displayName="Tags" ma:internalName="MediaServiceAutoTags" ma:readOnly="true">
      <xsd:simpleType>
        <xsd:restriction base="dms:Text"/>
      </xsd:simpleType>
    </xsd:element>
    <xsd:element name="MediaServiceGenerationTime" ma:index="15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6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8" nillable="true" ma:displayName="MediaServiceDateTaken" ma:hidden="true" ma:indexed="true" ma:internalName="MediaServiceDateTaken" ma:readOnly="true">
      <xsd:simpleType>
        <xsd:restriction base="dms:Text"/>
      </xsd:simpleType>
    </xsd:element>
    <xsd:element name="MediaLengthInSeconds" ma:index="19" nillable="true" ma:displayName="MediaLengthInSeconds" ma:hidden="true" ma:internalName="MediaLengthInSeconds" ma:readOnly="true">
      <xsd:simpleType>
        <xsd:restriction base="dms:Unknow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f662d660-475c-4efe-8bb3-264eb00c7183" elementFormDefault="qualified">
    <xsd:import namespace="http://schemas.microsoft.com/office/2006/documentManagement/types"/>
    <xsd:import namespace="http://schemas.microsoft.com/office/infopath/2007/PartnerControls"/>
    <xsd:element name="SharedWithUsers" ma:index="11" nillable="true" ma:displayName="Compartido con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2" nillable="true" ma:displayName="Detalles de uso compartido" ma:internalName="SharedWithDetails" ma:readOnly="true">
      <xsd:simpleType>
        <xsd:restriction base="dms:Note">
          <xsd:maxLength value="255"/>
        </xsd:restriction>
      </xsd:simpleType>
    </xsd:element>
    <xsd:element name="SharingHintHash" ma:index="13" nillable="true" ma:displayName="Hash de la sugerencia para compartir" ma:hidden="true" ma:internalName="SharingHintHash" ma:readOnly="true">
      <xsd:simpleType>
        <xsd:restriction base="dms:Text"/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Tipo de contenido"/>
        <xsd:element ref="dc:title" minOccurs="0" maxOccurs="1" ma:index="4" ma:displayName="Título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F2711832-279E-473A-BADE-0118916CE811}">
  <ds:schemaRefs>
    <ds:schemaRef ds:uri="http://purl.org/dc/elements/1.1/"/>
    <ds:schemaRef ds:uri="a83ab226-6c86-43c6-9d01-762813bdbe5b"/>
    <ds:schemaRef ds:uri="f662d660-475c-4efe-8bb3-264eb00c7183"/>
    <ds:schemaRef ds:uri="http://schemas.microsoft.com/office/2006/metadata/properties"/>
    <ds:schemaRef ds:uri="http://www.w3.org/XML/1998/namespace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dcmitype/"/>
    <ds:schemaRef ds:uri="http://purl.org/dc/terms/"/>
  </ds:schemaRefs>
</ds:datastoreItem>
</file>

<file path=customXml/itemProps2.xml><?xml version="1.0" encoding="utf-8"?>
<ds:datastoreItem xmlns:ds="http://schemas.openxmlformats.org/officeDocument/2006/customXml" ds:itemID="{E72B26AA-4B97-482E-ADBB-F5006E67378E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a83ab226-6c86-43c6-9d01-762813bdbe5b"/>
    <ds:schemaRef ds:uri="f662d660-475c-4efe-8bb3-264eb00c7183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3.xml><?xml version="1.0" encoding="utf-8"?>
<ds:datastoreItem xmlns:ds="http://schemas.openxmlformats.org/officeDocument/2006/customXml" ds:itemID="{F1A97479-A535-4785-875C-16D2A3167A64}">
  <ds:schemaRefs>
    <ds:schemaRef ds:uri="http://schemas.microsoft.com/sharepoint/v3/contenttype/form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16</vt:i4>
      </vt:variant>
      <vt:variant>
        <vt:lpstr>Rangos con nombre</vt:lpstr>
      </vt:variant>
      <vt:variant>
        <vt:i4>3</vt:i4>
      </vt:variant>
    </vt:vector>
  </HeadingPairs>
  <TitlesOfParts>
    <vt:vector size="19" baseType="lpstr">
      <vt:lpstr>EEFF 2026</vt:lpstr>
      <vt:lpstr>ENE26</vt:lpstr>
      <vt:lpstr>FEB26</vt:lpstr>
      <vt:lpstr>MAR26</vt:lpstr>
      <vt:lpstr>ABR26</vt:lpstr>
      <vt:lpstr>MAY26</vt:lpstr>
      <vt:lpstr>JUN26</vt:lpstr>
      <vt:lpstr>JUL26</vt:lpstr>
      <vt:lpstr>AGO26</vt:lpstr>
      <vt:lpstr>SET26</vt:lpstr>
      <vt:lpstr>OCT26</vt:lpstr>
      <vt:lpstr>NOV26</vt:lpstr>
      <vt:lpstr>DIC26</vt:lpstr>
      <vt:lpstr>Anual</vt:lpstr>
      <vt:lpstr>Seguridad</vt:lpstr>
      <vt:lpstr>ASBAU-THYSENKRUPP</vt:lpstr>
      <vt:lpstr>'ASBAU-THYSENKRUPP'!Área_de_impresión</vt:lpstr>
      <vt:lpstr>'EEFF 2026'!Área_de_impresión</vt:lpstr>
      <vt:lpstr>'MAY26'!Área_de_impresión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Yolanda</dc:creator>
  <cp:lastModifiedBy>Sergio Portilla Energía Renovable</cp:lastModifiedBy>
  <cp:lastPrinted>2026-07-20T13:08:32Z</cp:lastPrinted>
  <dcterms:created xsi:type="dcterms:W3CDTF">2017-09-22T20:57:38Z</dcterms:created>
  <dcterms:modified xsi:type="dcterms:W3CDTF">2026-07-20T13:08:34Z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0x01010021E9CA6AB8F0A141888545C98A3969D2</vt:lpwstr>
  </property>
</Properties>
</file>